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Documents\MBA\Tercer Semestre\Finanzas Corporativas\Clase 2\"/>
    </mc:Choice>
  </mc:AlternateContent>
  <bookViews>
    <workbookView xWindow="0" yWindow="0" windowWidth="23040" windowHeight="9192" activeTab="2"/>
  </bookViews>
  <sheets>
    <sheet name="Hoja1" sheetId="1" r:id="rId1"/>
    <sheet name="Clase3_24ene2020" sheetId="3" r:id="rId2"/>
    <sheet name="Clase4_25ene2020" sheetId="4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102" i="4" l="1"/>
  <c r="E100" i="4"/>
  <c r="E101" i="4"/>
  <c r="E99" i="4"/>
  <c r="G109" i="4"/>
  <c r="D109" i="4"/>
  <c r="M71" i="4"/>
  <c r="M70" i="4"/>
  <c r="M69" i="4"/>
  <c r="M68" i="4"/>
  <c r="M67" i="4"/>
  <c r="G66" i="4"/>
  <c r="F65" i="4"/>
  <c r="F66" i="4"/>
  <c r="F42" i="4"/>
  <c r="D49" i="4"/>
  <c r="E31" i="4"/>
  <c r="F31" i="4"/>
  <c r="D31" i="4"/>
  <c r="M73" i="4" l="1"/>
  <c r="F139" i="3"/>
  <c r="E139" i="3"/>
  <c r="D139" i="3"/>
  <c r="C139" i="3"/>
  <c r="B139" i="3"/>
  <c r="D138" i="3"/>
  <c r="C138" i="3"/>
  <c r="E85" i="3"/>
  <c r="G98" i="3"/>
  <c r="G51" i="3"/>
  <c r="F60" i="3"/>
  <c r="D77" i="3"/>
  <c r="E77" i="3" s="1"/>
  <c r="F59" i="3"/>
  <c r="F61" i="3" s="1"/>
  <c r="F63" i="3" s="1"/>
  <c r="G50" i="3"/>
  <c r="H56" i="3" s="1"/>
  <c r="H51" i="3" l="1"/>
  <c r="E138" i="1"/>
  <c r="E131" i="1"/>
  <c r="E128" i="1"/>
  <c r="H8" i="1"/>
  <c r="G8" i="1"/>
</calcChain>
</file>

<file path=xl/sharedStrings.xml><?xml version="1.0" encoding="utf-8"?>
<sst xmlns="http://schemas.openxmlformats.org/spreadsheetml/2006/main" count="260" uniqueCount="203">
  <si>
    <t>Prueba de ácido</t>
  </si>
  <si>
    <t>(Activo circulante-inventarios)pasivo circulante</t>
  </si>
  <si>
    <t>Solvencia</t>
  </si>
  <si>
    <t>Capital/Pasivo Total</t>
  </si>
  <si>
    <t>RAZONES FINANCIERAS (ADMINISTRACION DE ACTIVOS)</t>
  </si>
  <si>
    <t>Rotacion de inventarios</t>
  </si>
  <si>
    <t>= Costo de Vtas/Prom. Inv. Precio de costo</t>
  </si>
  <si>
    <t>*Que lo compro y vendo 4 veces en el año</t>
  </si>
  <si>
    <t>Dias promedio de cobro</t>
  </si>
  <si>
    <t>=ventas/cuentas por cobrar</t>
  </si>
  <si>
    <t>Plazo promedio de cobros</t>
  </si>
  <si>
    <t>=No. De dias del ejercicio(360)9Rotacion de ventas por cobrar</t>
  </si>
  <si>
    <t>=36.84</t>
  </si>
  <si>
    <t>=9.77</t>
  </si>
  <si>
    <t>Dias de venta pendientes de cobro</t>
  </si>
  <si>
    <t>=cuentas por cobrar/(ventas anuales/360)</t>
  </si>
  <si>
    <t xml:space="preserve"> (Rotacion de ventas por cobrar)</t>
  </si>
  <si>
    <t>=4</t>
  </si>
  <si>
    <t>Rotacion de activos fijos</t>
  </si>
  <si>
    <t>=ventas/activos fijos netos</t>
  </si>
  <si>
    <t>=9.95</t>
  </si>
  <si>
    <t>9.95 vendimos el importe de nuestra capacidad instalada</t>
  </si>
  <si>
    <t>Rotacion de activo total</t>
  </si>
  <si>
    <t>=ventas/activo total</t>
  </si>
  <si>
    <t>=2.34</t>
  </si>
  <si>
    <t>*Las rotaciones para que sirven en la estrategia</t>
  </si>
  <si>
    <t>¿Cuál es el beneficio de las rotaciones?</t>
  </si>
  <si>
    <t xml:space="preserve"> El objetivo del estratega se centra en utilidad y rentabilidad</t>
  </si>
  <si>
    <t>Que podemos sugerirle al estratega para incrementar la utilidad y rentabilidad</t>
  </si>
  <si>
    <t>*vender mas</t>
  </si>
  <si>
    <t>*bajar costos</t>
  </si>
  <si>
    <t>*Es estacional o erratica el movimiento de los productos</t>
  </si>
  <si>
    <t>*Pero en realidad la rotacion nos sirve para llegar a una rentabilidad al 100%</t>
  </si>
  <si>
    <t>Razon de endeudamiento</t>
  </si>
  <si>
    <t>=Deuda total/ entre activo total</t>
  </si>
  <si>
    <t>EJERCICIO DE COMPARACION DE SITUACION DE LA EMPRESA CON LA INDUSTRIA</t>
  </si>
  <si>
    <t>Modelo Univariado</t>
  </si>
  <si>
    <t>Cada quien interpreta según su conocimiento del entorno</t>
  </si>
  <si>
    <t>* La empresa esta muy cerca de los parametros de la industria</t>
  </si>
  <si>
    <t>Para externan una opinion debemos conocer a la empresa</t>
  </si>
  <si>
    <t>Macropolitica</t>
  </si>
  <si>
    <t>Mision</t>
  </si>
  <si>
    <t>Vision</t>
  </si>
  <si>
    <t>Estrategia</t>
  </si>
  <si>
    <t>Micropolitica</t>
  </si>
  <si>
    <t>Dias en cuantas por cobrar</t>
  </si>
  <si>
    <t>Rotaciones en inv..</t>
  </si>
  <si>
    <t>etc</t>
  </si>
  <si>
    <t>Estos son los referentes (indicadores)</t>
  </si>
  <si>
    <t>Las politicas deben coincidir con la estrategia</t>
  </si>
  <si>
    <t>No podemos tampoco estar en todo por eso tenemo un equipo de trabajo</t>
  </si>
  <si>
    <t>para opinar y tomar decisiones</t>
  </si>
  <si>
    <t>Visualizar de forma integral el concepto de negocio</t>
  </si>
  <si>
    <t>Noquedarnos en el concepto sino entender el impacto en todo el escenario</t>
  </si>
  <si>
    <t>Si entendemos vamos a quitar las barreras</t>
  </si>
  <si>
    <t xml:space="preserve">EL modelo univariado </t>
  </si>
  <si>
    <t>Los canales de comunicación son muy importantes</t>
  </si>
  <si>
    <t>Entender la causa de los resultados para poder actual</t>
  </si>
  <si>
    <t>No creer siempre lo que dicen los libros sino cuestionarlo con el conocimiento de la organización</t>
  </si>
  <si>
    <t>Cuando entendemos fortalezas y debilidades ya podremos dar una opinion</t>
  </si>
  <si>
    <t xml:space="preserve"> PLANEACION FINANCIERA</t>
  </si>
  <si>
    <t>Modelo de la  desarrollado por Altman predice la quiebra anticipada de las empresas</t>
  </si>
  <si>
    <t>Analisis discriminante multiple (MDA)</t>
  </si>
  <si>
    <t>Capital de trabajo/activo total (en%)</t>
  </si>
  <si>
    <t>Utilidades retenidas/Activos totales (en %)</t>
  </si>
  <si>
    <t>CALCULAR LAS 5 RAZONES FINANCIERAS</t>
  </si>
  <si>
    <t>Utilidades antes de intereses e impuestos/Activos Totales (en %)</t>
  </si>
  <si>
    <t>Valor de mercado del capital propio/Valor en libros de la deuda total (En%)</t>
  </si>
  <si>
    <t>Ventas/Activos totales (Enveces)</t>
  </si>
  <si>
    <t>Multiplicar cada razon por su factor de ponderacion, el cual aparece en la siguiente formula, y sumar para calcular Z:</t>
  </si>
  <si>
    <t>Capital de trabajo = Activo circulante -pasivo circulante</t>
  </si>
  <si>
    <t>Capital de trabajo</t>
  </si>
  <si>
    <t>Activo Total</t>
  </si>
  <si>
    <t>Utilidades retenidas</t>
  </si>
  <si>
    <t>Activos totales</t>
  </si>
  <si>
    <t>Resultado</t>
  </si>
  <si>
    <t>RESULTADO</t>
  </si>
  <si>
    <t>TAREA</t>
  </si>
  <si>
    <t>Leer como estan conformados los modelos de los archivos de excel</t>
  </si>
  <si>
    <t>El proposito es identificar una posible quiebra</t>
  </si>
  <si>
    <t>para poder aplicar tecnicas</t>
  </si>
  <si>
    <t>EN la presentacion ver el estado financiero y pasarlo en el software y según los resultados externar una opinion</t>
  </si>
  <si>
    <t>Conseguir un estado financiero para empezar a aplicarle esto</t>
  </si>
  <si>
    <t>Ventas</t>
  </si>
  <si>
    <t>PUNTO DE EQUILIBRIO</t>
  </si>
  <si>
    <t>Que margen de contribucion tiene cada prod.</t>
  </si>
  <si>
    <t>Peu=CFT/(P-CV)</t>
  </si>
  <si>
    <t>EN unidades del producto</t>
  </si>
  <si>
    <t>PE$=CFT/(1-(CV/P))</t>
  </si>
  <si>
    <t>En unidades monetarias (Pesos, dls,etc.)</t>
  </si>
  <si>
    <t>La capacidad instalada se mide en unidades</t>
  </si>
  <si>
    <t>Del punto de equilibrio a la capcidad intalada se le llama grado de ventaja</t>
  </si>
  <si>
    <t>costo fijo</t>
  </si>
  <si>
    <t>costo de alimentos, habitacion y servicios</t>
  </si>
  <si>
    <t>Costo de transporte</t>
  </si>
  <si>
    <t>Costo por boleto</t>
  </si>
  <si>
    <t>Ejercicio:</t>
  </si>
  <si>
    <t>Costo fijo total</t>
  </si>
  <si>
    <t>costo variable</t>
  </si>
  <si>
    <t>Costo variable</t>
  </si>
  <si>
    <t>CM</t>
  </si>
  <si>
    <t>Gastos de operación</t>
  </si>
  <si>
    <t>Utilidad de operación</t>
  </si>
  <si>
    <t>Costo</t>
  </si>
  <si>
    <t>Cantidad de prod</t>
  </si>
  <si>
    <t>por 50000 lente</t>
  </si>
  <si>
    <t>por 6000 lentes</t>
  </si>
  <si>
    <t>EJERCICIO</t>
  </si>
  <si>
    <t>debe dar esto</t>
  </si>
  <si>
    <t>costos fijos</t>
  </si>
  <si>
    <t>costos variables</t>
  </si>
  <si>
    <t>Comprobacion</t>
  </si>
  <si>
    <t>Solucion</t>
  </si>
  <si>
    <t>Punto de equilibrio operativo</t>
  </si>
  <si>
    <t>Punto de equilibrio efectivo</t>
  </si>
  <si>
    <t>Punto de equilibrio financiero</t>
  </si>
  <si>
    <t>6000*75</t>
  </si>
  <si>
    <t>6000*40</t>
  </si>
  <si>
    <t>Gastos de operación (GV,GA,GF) o costos fijos</t>
  </si>
  <si>
    <t>El punto de equilibrio es la base de la planeacion</t>
  </si>
  <si>
    <t>Costo integral de financiamiento</t>
  </si>
  <si>
    <t>Costos variables</t>
  </si>
  <si>
    <t>Contribucion marginal</t>
  </si>
  <si>
    <t>Compacto</t>
  </si>
  <si>
    <t>Tipico</t>
  </si>
  <si>
    <t>Deportivo</t>
  </si>
  <si>
    <t>Lujo</t>
  </si>
  <si>
    <t>CMP</t>
  </si>
  <si>
    <t>Contribucion marginal ponderada</t>
  </si>
  <si>
    <t>=</t>
  </si>
  <si>
    <t>UD</t>
  </si>
  <si>
    <t>Utilidad deseada</t>
  </si>
  <si>
    <t>5750000x25%</t>
  </si>
  <si>
    <t>V-CV</t>
  </si>
  <si>
    <t>V-CV-CF</t>
  </si>
  <si>
    <t>CM-CV</t>
  </si>
  <si>
    <t>UO</t>
  </si>
  <si>
    <t>CV</t>
  </si>
  <si>
    <t>CF</t>
  </si>
  <si>
    <t>UAIT</t>
  </si>
  <si>
    <t>--</t>
  </si>
  <si>
    <t>V</t>
  </si>
  <si>
    <t>Ventas netas en pesos</t>
  </si>
  <si>
    <t>Costos fijos en pesos</t>
  </si>
  <si>
    <t>Costos variables en pesos</t>
  </si>
  <si>
    <t>Contribucion marginal en pesos</t>
  </si>
  <si>
    <t>APALANCAMIENTO operativo</t>
  </si>
  <si>
    <t>Apalancamiento financiero</t>
  </si>
  <si>
    <t>UO-1</t>
  </si>
  <si>
    <t>UAT</t>
  </si>
  <si>
    <t>Intereses</t>
  </si>
  <si>
    <t>Impuestos</t>
  </si>
  <si>
    <t>UDIT</t>
  </si>
  <si>
    <t>CM-Cf-1</t>
  </si>
  <si>
    <t>Apalancamiento combinado</t>
  </si>
  <si>
    <t>AO (apalancamiento operativo)</t>
  </si>
  <si>
    <t>AF (Apalancamiento financiero)</t>
  </si>
  <si>
    <t>AT (Apalancamiento combinado o total)</t>
  </si>
  <si>
    <t>Palanca de operación</t>
  </si>
  <si>
    <t>% de camnio de util. De op.</t>
  </si>
  <si>
    <t>% de cambio de ventas</t>
  </si>
  <si>
    <t>efecto de la palanca de operación =</t>
  </si>
  <si>
    <t>Palanca financiera</t>
  </si>
  <si>
    <t>COSTO DE VENTAS (Mano de obra, materia prima, gastos de fabricacion)</t>
  </si>
  <si>
    <t>Costo de ventas (materia prima 200,000)</t>
  </si>
  <si>
    <t>Existencias en balance general</t>
  </si>
  <si>
    <t>Materia primea</t>
  </si>
  <si>
    <t>produccion en proceso</t>
  </si>
  <si>
    <t>producto terminado</t>
  </si>
  <si>
    <t>clientes</t>
  </si>
  <si>
    <t>proveedores</t>
  </si>
  <si>
    <t>COSTO DE DINERO</t>
  </si>
  <si>
    <t>RAZONES FINANCIERAS</t>
  </si>
  <si>
    <t>Materia prima=existencia de materia prima/compras diarias</t>
  </si>
  <si>
    <t>Deudas=proveedores/compras diarias</t>
  </si>
  <si>
    <t>Periodo de conversion=produccion en proceso/costo diario de venta</t>
  </si>
  <si>
    <t>Prod. Term. = productos terminados/costo diaria de venta</t>
  </si>
  <si>
    <t>Credito Clientes = clientes/ventas diarias</t>
  </si>
  <si>
    <t>Ciclo de dinero (sin proveedores)</t>
  </si>
  <si>
    <t>Ciclo de explotacion (con proveedores)</t>
  </si>
  <si>
    <t>Ejercicio ciclo del dinero</t>
  </si>
  <si>
    <t>CLIENTES</t>
  </si>
  <si>
    <t>Ejercicio</t>
  </si>
  <si>
    <t>al año a intermediarios</t>
  </si>
  <si>
    <t>INVENTARIOS</t>
  </si>
  <si>
    <t>Cuando la existencia llegue o sobrepase el minimo enviar notificacion a compras (sistema de inventario PG)</t>
  </si>
  <si>
    <t>Bolsas de fertilizante</t>
  </si>
  <si>
    <t>Invetario de seguridad</t>
  </si>
  <si>
    <t>costo por bolsa</t>
  </si>
  <si>
    <t>costo de mantenimienro del inventario</t>
  </si>
  <si>
    <t>costo de colocacion de una orden con el proveedor</t>
  </si>
  <si>
    <t>¿Cuál será la cantidad económica de la orden?</t>
  </si>
  <si>
    <t>¿Cuál será el inventario maximo del fertilizante?</t>
  </si>
  <si>
    <t>¿Cuál será el inventario promedio?</t>
  </si>
  <si>
    <t>¿Con qué frencuencia deberá ordenar la compañía?</t>
  </si>
  <si>
    <t>Lote economico (L)</t>
  </si>
  <si>
    <t>Inventario maximo (IM)</t>
  </si>
  <si>
    <t>L+Inventario de seguridad</t>
  </si>
  <si>
    <t>Inventario promedio (IP)</t>
  </si>
  <si>
    <t>(L/2)+Inventario de seguridad</t>
  </si>
  <si>
    <t xml:space="preserve">Demanda </t>
  </si>
  <si>
    <t>Frecuencia de orden</t>
  </si>
  <si>
    <t>MRP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</si>
</sst>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%"/>
    <numFmt numFmtId="165" formatCode="0.0000%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8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4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9">
    <xf numFmtId="0" fontId="0" fillId="0" borderId="0" xfId="0"/>
    <xf numFmtId="0" fontId="0" fillId="0" borderId="0" xfId="0" quotePrefix="1"/>
    <xf numFmtId="0" fontId="2" fillId="0" borderId="0" xfId="0" applyFont="1"/>
    <xf numFmtId="0" fontId="3" fillId="0" borderId="0" xfId="0" applyFont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0" xfId="0" applyFont="1"/>
    <xf numFmtId="9" fontId="0" fillId="0" borderId="0" xfId="1" applyFont="1"/>
    <xf numFmtId="164" fontId="4" fillId="0" borderId="4" xfId="1" applyNumberFormat="1" applyFont="1" applyBorder="1"/>
    <xf numFmtId="165" fontId="5" fillId="0" borderId="0" xfId="1" applyNumberFormat="1" applyFont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0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0" xfId="0" quotePrefix="1" applyBorder="1"/>
    <xf numFmtId="0" fontId="2" fillId="0" borderId="0" xfId="0" applyFont="1" applyBorder="1"/>
    <xf numFmtId="0" fontId="5" fillId="0" borderId="0" xfId="0" applyFont="1" applyBorder="1"/>
    <xf numFmtId="0" fontId="0" fillId="0" borderId="0" xfId="0" applyFill="1" applyBorder="1"/>
    <xf numFmtId="0" fontId="6" fillId="0" borderId="0" xfId="0" applyFont="1" applyBorder="1"/>
    <xf numFmtId="0" fontId="0" fillId="0" borderId="4" xfId="0" applyBorder="1"/>
    <xf numFmtId="0" fontId="2" fillId="0" borderId="13" xfId="0" applyFont="1" applyBorder="1"/>
    <xf numFmtId="0" fontId="0" fillId="0" borderId="4" xfId="0" quotePrefix="1" applyBorder="1"/>
    <xf numFmtId="0" fontId="0" fillId="2" borderId="0" xfId="0" applyFill="1"/>
    <xf numFmtId="0" fontId="0" fillId="3" borderId="0" xfId="0" applyFill="1"/>
    <xf numFmtId="0" fontId="0" fillId="0" borderId="0" xfId="0" applyAlignment="1">
      <alignment wrapText="1"/>
    </xf>
    <xf numFmtId="0" fontId="0" fillId="0" borderId="0" xfId="0" applyAlignment="1">
      <alignment horizontal="center" wrapText="1"/>
    </xf>
    <xf numFmtId="0" fontId="2" fillId="3" borderId="0" xfId="0" applyFont="1" applyFill="1"/>
    <xf numFmtId="0" fontId="4" fillId="3" borderId="0" xfId="0" applyFont="1" applyFill="1"/>
    <xf numFmtId="9" fontId="0" fillId="0" borderId="0" xfId="0" applyNumberFormat="1" applyBorder="1"/>
    <xf numFmtId="1" fontId="0" fillId="0" borderId="0" xfId="0" applyNumberFormat="1" applyBorder="1"/>
    <xf numFmtId="1" fontId="7" fillId="0" borderId="0" xfId="0" applyNumberFormat="1" applyFont="1" applyBorder="1"/>
    <xf numFmtId="0" fontId="0" fillId="3" borderId="0" xfId="0" applyFill="1" applyBorder="1"/>
    <xf numFmtId="1" fontId="0" fillId="3" borderId="0" xfId="0" applyNumberFormat="1" applyFill="1" applyBorder="1"/>
  </cellXfs>
  <cellStyles count="2"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441960</xdr:colOff>
      <xdr:row>30</xdr:row>
      <xdr:rowOff>45720</xdr:rowOff>
    </xdr:from>
    <xdr:to>
      <xdr:col>16</xdr:col>
      <xdr:colOff>624840</xdr:colOff>
      <xdr:row>57</xdr:row>
      <xdr:rowOff>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7597140" y="4716780"/>
          <a:ext cx="4892040" cy="6522720"/>
        </a:xfrm>
        <a:prstGeom prst="rect">
          <a:avLst/>
        </a:prstGeom>
      </xdr:spPr>
    </xdr:pic>
    <xdr:clientData/>
  </xdr:twoCellAnchor>
  <xdr:twoCellAnchor editAs="oneCell">
    <xdr:from>
      <xdr:col>11</xdr:col>
      <xdr:colOff>63775</xdr:colOff>
      <xdr:row>59</xdr:row>
      <xdr:rowOff>76201</xdr:rowOff>
    </xdr:from>
    <xdr:to>
      <xdr:col>17</xdr:col>
      <xdr:colOff>693420</xdr:colOff>
      <xdr:row>98</xdr:row>
      <xdr:rowOff>123826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0100" y="10753726"/>
          <a:ext cx="5373095" cy="7105650"/>
        </a:xfrm>
        <a:prstGeom prst="rect">
          <a:avLst/>
        </a:prstGeom>
      </xdr:spPr>
    </xdr:pic>
    <xdr:clientData/>
  </xdr:twoCellAnchor>
  <xdr:twoCellAnchor editAs="oneCell">
    <xdr:from>
      <xdr:col>2</xdr:col>
      <xdr:colOff>352425</xdr:colOff>
      <xdr:row>119</xdr:row>
      <xdr:rowOff>114300</xdr:rowOff>
    </xdr:from>
    <xdr:to>
      <xdr:col>10</xdr:col>
      <xdr:colOff>28575</xdr:colOff>
      <xdr:row>122</xdr:row>
      <xdr:rowOff>152400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454" t="61931" b="32292"/>
        <a:stretch/>
      </xdr:blipFill>
      <xdr:spPr>
        <a:xfrm>
          <a:off x="1933575" y="21650325"/>
          <a:ext cx="6000750" cy="581025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108</xdr:row>
      <xdr:rowOff>19050</xdr:rowOff>
    </xdr:from>
    <xdr:to>
      <xdr:col>20</xdr:col>
      <xdr:colOff>314326</xdr:colOff>
      <xdr:row>138</xdr:row>
      <xdr:rowOff>1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944" t="35132" r="6313" b="9659"/>
        <a:stretch/>
      </xdr:blipFill>
      <xdr:spPr>
        <a:xfrm>
          <a:off x="9582150" y="19564350"/>
          <a:ext cx="6543676" cy="5553076"/>
        </a:xfrm>
        <a:prstGeom prst="rect">
          <a:avLst/>
        </a:prstGeom>
      </xdr:spPr>
    </xdr:pic>
    <xdr:clientData/>
  </xdr:twoCellAnchor>
  <xdr:twoCellAnchor editAs="oneCell">
    <xdr:from>
      <xdr:col>6</xdr:col>
      <xdr:colOff>314324</xdr:colOff>
      <xdr:row>132</xdr:row>
      <xdr:rowOff>9525</xdr:rowOff>
    </xdr:from>
    <xdr:to>
      <xdr:col>11</xdr:col>
      <xdr:colOff>419100</xdr:colOff>
      <xdr:row>143</xdr:row>
      <xdr:rowOff>95251</xdr:rowOff>
    </xdr:to>
    <xdr:pic>
      <xdr:nvPicPr>
        <xdr:cNvPr id="6" name="Imagen 5"/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813" t="44413" r="27399" b="34470"/>
        <a:stretch/>
      </xdr:blipFill>
      <xdr:spPr>
        <a:xfrm>
          <a:off x="5057774" y="23983950"/>
          <a:ext cx="4057651" cy="21240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632460</xdr:colOff>
      <xdr:row>1</xdr:row>
      <xdr:rowOff>60960</xdr:rowOff>
    </xdr:from>
    <xdr:to>
      <xdr:col>10</xdr:col>
      <xdr:colOff>502320</xdr:colOff>
      <xdr:row>14</xdr:row>
      <xdr:rowOff>47793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7340" y="243840"/>
          <a:ext cx="3039780" cy="2364273"/>
        </a:xfrm>
        <a:prstGeom prst="rect">
          <a:avLst/>
        </a:prstGeom>
      </xdr:spPr>
    </xdr:pic>
    <xdr:clientData/>
  </xdr:twoCellAnchor>
  <xdr:twoCellAnchor editAs="oneCell">
    <xdr:from>
      <xdr:col>6</xdr:col>
      <xdr:colOff>640080</xdr:colOff>
      <xdr:row>15</xdr:row>
      <xdr:rowOff>76200</xdr:rowOff>
    </xdr:from>
    <xdr:to>
      <xdr:col>10</xdr:col>
      <xdr:colOff>613017</xdr:colOff>
      <xdr:row>28</xdr:row>
      <xdr:rowOff>41617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94960" y="2819400"/>
          <a:ext cx="3142857" cy="2342857"/>
        </a:xfrm>
        <a:prstGeom prst="rect">
          <a:avLst/>
        </a:prstGeom>
      </xdr:spPr>
    </xdr:pic>
    <xdr:clientData/>
  </xdr:twoCellAnchor>
  <xdr:twoCellAnchor editAs="oneCell">
    <xdr:from>
      <xdr:col>6</xdr:col>
      <xdr:colOff>541020</xdr:colOff>
      <xdr:row>29</xdr:row>
      <xdr:rowOff>108740</xdr:rowOff>
    </xdr:from>
    <xdr:to>
      <xdr:col>11</xdr:col>
      <xdr:colOff>18495</xdr:colOff>
      <xdr:row>42</xdr:row>
      <xdr:rowOff>49156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5900" y="5412260"/>
          <a:ext cx="3439875" cy="2317856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28</xdr:row>
      <xdr:rowOff>26133</xdr:rowOff>
    </xdr:from>
    <xdr:to>
      <xdr:col>16</xdr:col>
      <xdr:colOff>772923</xdr:colOff>
      <xdr:row>43</xdr:row>
      <xdr:rowOff>100511</xdr:rowOff>
    </xdr:to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02240" y="5146773"/>
          <a:ext cx="3150363" cy="2817578"/>
        </a:xfrm>
        <a:prstGeom prst="rect">
          <a:avLst/>
        </a:prstGeom>
      </xdr:spPr>
    </xdr:pic>
    <xdr:clientData/>
  </xdr:twoCellAnchor>
  <xdr:twoCellAnchor>
    <xdr:from>
      <xdr:col>11</xdr:col>
      <xdr:colOff>198120</xdr:colOff>
      <xdr:row>35</xdr:row>
      <xdr:rowOff>152400</xdr:rowOff>
    </xdr:from>
    <xdr:to>
      <xdr:col>12</xdr:col>
      <xdr:colOff>419100</xdr:colOff>
      <xdr:row>35</xdr:row>
      <xdr:rowOff>167640</xdr:rowOff>
    </xdr:to>
    <xdr:cxnSp macro="">
      <xdr:nvCxnSpPr>
        <xdr:cNvPr id="7" name="Conector recto de flecha 6"/>
        <xdr:cNvCxnSpPr/>
      </xdr:nvCxnSpPr>
      <xdr:spPr>
        <a:xfrm>
          <a:off x="8915400" y="6553200"/>
          <a:ext cx="1013460" cy="1524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30480</xdr:colOff>
      <xdr:row>95</xdr:row>
      <xdr:rowOff>7620</xdr:rowOff>
    </xdr:from>
    <xdr:to>
      <xdr:col>10</xdr:col>
      <xdr:colOff>578853</xdr:colOff>
      <xdr:row>109</xdr:row>
      <xdr:rowOff>123490</xdr:rowOff>
    </xdr:to>
    <xdr:pic>
      <xdr:nvPicPr>
        <xdr:cNvPr id="8" name="Imagen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0" y="16725900"/>
          <a:ext cx="2133333" cy="2676190"/>
        </a:xfrm>
        <a:prstGeom prst="rect">
          <a:avLst/>
        </a:prstGeom>
      </xdr:spPr>
    </xdr:pic>
    <xdr:clientData/>
  </xdr:twoCellAnchor>
  <xdr:twoCellAnchor editAs="oneCell">
    <xdr:from>
      <xdr:col>12</xdr:col>
      <xdr:colOff>15240</xdr:colOff>
      <xdr:row>98</xdr:row>
      <xdr:rowOff>22860</xdr:rowOff>
    </xdr:from>
    <xdr:to>
      <xdr:col>14</xdr:col>
      <xdr:colOff>477899</xdr:colOff>
      <xdr:row>108</xdr:row>
      <xdr:rowOff>60727</xdr:rowOff>
    </xdr:to>
    <xdr:pic>
      <xdr:nvPicPr>
        <xdr:cNvPr id="9" name="Imagen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53600" y="17289780"/>
          <a:ext cx="2047619" cy="1866667"/>
        </a:xfrm>
        <a:prstGeom prst="rect">
          <a:avLst/>
        </a:prstGeom>
      </xdr:spPr>
    </xdr:pic>
    <xdr:clientData/>
  </xdr:twoCellAnchor>
  <xdr:twoCellAnchor editAs="oneCell">
    <xdr:from>
      <xdr:col>4</xdr:col>
      <xdr:colOff>281940</xdr:colOff>
      <xdr:row>100</xdr:row>
      <xdr:rowOff>106680</xdr:rowOff>
    </xdr:from>
    <xdr:to>
      <xdr:col>7</xdr:col>
      <xdr:colOff>590214</xdr:colOff>
      <xdr:row>108</xdr:row>
      <xdr:rowOff>43640</xdr:rowOff>
    </xdr:to>
    <xdr:pic>
      <xdr:nvPicPr>
        <xdr:cNvPr id="10" name="Imagen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451860" y="17739360"/>
          <a:ext cx="2685714" cy="14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287675</xdr:colOff>
      <xdr:row>93</xdr:row>
      <xdr:rowOff>83820</xdr:rowOff>
    </xdr:from>
    <xdr:to>
      <xdr:col>19</xdr:col>
      <xdr:colOff>144185</xdr:colOff>
      <xdr:row>115</xdr:row>
      <xdr:rowOff>73506</xdr:rowOff>
    </xdr:to>
    <xdr:pic>
      <xdr:nvPicPr>
        <xdr:cNvPr id="11" name="Imagen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03475" y="16436340"/>
          <a:ext cx="3026430" cy="4013046"/>
        </a:xfrm>
        <a:prstGeom prst="rect">
          <a:avLst/>
        </a:prstGeom>
      </xdr:spPr>
    </xdr:pic>
    <xdr:clientData/>
  </xdr:twoCellAnchor>
  <xdr:twoCellAnchor editAs="oneCell">
    <xdr:from>
      <xdr:col>10</xdr:col>
      <xdr:colOff>716280</xdr:colOff>
      <xdr:row>66</xdr:row>
      <xdr:rowOff>129540</xdr:rowOff>
    </xdr:from>
    <xdr:to>
      <xdr:col>16</xdr:col>
      <xdr:colOff>361371</xdr:colOff>
      <xdr:row>85</xdr:row>
      <xdr:rowOff>66243</xdr:rowOff>
    </xdr:to>
    <xdr:pic>
      <xdr:nvPicPr>
        <xdr:cNvPr id="12" name="Imagen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641080" y="12222480"/>
          <a:ext cx="4628571" cy="34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129</xdr:row>
      <xdr:rowOff>105958</xdr:rowOff>
    </xdr:from>
    <xdr:to>
      <xdr:col>13</xdr:col>
      <xdr:colOff>671849</xdr:colOff>
      <xdr:row>144</xdr:row>
      <xdr:rowOff>108069</xdr:rowOff>
    </xdr:to>
    <xdr:pic>
      <xdr:nvPicPr>
        <xdr:cNvPr id="13" name="Imagen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24800" y="23773678"/>
          <a:ext cx="3277889" cy="27453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6:L160"/>
  <sheetViews>
    <sheetView topLeftCell="A109" zoomScale="80" zoomScaleNormal="80" workbookViewId="0">
      <selection activeCell="F113" sqref="F113"/>
    </sheetView>
  </sheetViews>
  <sheetFormatPr baseColWidth="10" defaultRowHeight="14.4" x14ac:dyDescent="0.3"/>
  <sheetData>
    <row r="6" spans="3:8" x14ac:dyDescent="0.3">
      <c r="C6" t="s">
        <v>0</v>
      </c>
      <c r="E6" t="s">
        <v>1</v>
      </c>
      <c r="F6">
        <v>1405000</v>
      </c>
      <c r="G6">
        <v>894000</v>
      </c>
      <c r="H6">
        <v>602000</v>
      </c>
    </row>
    <row r="8" spans="3:8" x14ac:dyDescent="0.3">
      <c r="G8">
        <f>F6-G6</f>
        <v>511000</v>
      </c>
      <c r="H8">
        <f>G8/H6</f>
        <v>0.84883720930232553</v>
      </c>
    </row>
    <row r="12" spans="3:8" x14ac:dyDescent="0.3">
      <c r="C12" t="s">
        <v>2</v>
      </c>
      <c r="E12" t="s">
        <v>3</v>
      </c>
    </row>
    <row r="14" spans="3:8" x14ac:dyDescent="0.3">
      <c r="C14" t="s">
        <v>4</v>
      </c>
    </row>
    <row r="16" spans="3:8" x14ac:dyDescent="0.3">
      <c r="C16" t="s">
        <v>5</v>
      </c>
    </row>
    <row r="17" spans="3:3" x14ac:dyDescent="0.3">
      <c r="C17" s="1" t="s">
        <v>6</v>
      </c>
    </row>
    <row r="18" spans="3:3" x14ac:dyDescent="0.3">
      <c r="C18" s="1" t="s">
        <v>17</v>
      </c>
    </row>
    <row r="19" spans="3:3" x14ac:dyDescent="0.3">
      <c r="C19" t="s">
        <v>7</v>
      </c>
    </row>
    <row r="21" spans="3:3" x14ac:dyDescent="0.3">
      <c r="C21" s="3" t="s">
        <v>8</v>
      </c>
    </row>
    <row r="23" spans="3:3" x14ac:dyDescent="0.3">
      <c r="C23" s="2" t="s">
        <v>16</v>
      </c>
    </row>
    <row r="24" spans="3:3" x14ac:dyDescent="0.3">
      <c r="C24" s="1" t="s">
        <v>9</v>
      </c>
    </row>
    <row r="25" spans="3:3" x14ac:dyDescent="0.3">
      <c r="C25" s="1" t="s">
        <v>13</v>
      </c>
    </row>
    <row r="27" spans="3:3" x14ac:dyDescent="0.3">
      <c r="C27" s="2" t="s">
        <v>10</v>
      </c>
    </row>
    <row r="28" spans="3:3" x14ac:dyDescent="0.3">
      <c r="C28" s="1" t="s">
        <v>11</v>
      </c>
    </row>
    <row r="29" spans="3:3" x14ac:dyDescent="0.3">
      <c r="C29" s="1" t="s">
        <v>12</v>
      </c>
    </row>
    <row r="31" spans="3:3" x14ac:dyDescent="0.3">
      <c r="C31" s="2" t="s">
        <v>14</v>
      </c>
    </row>
    <row r="32" spans="3:3" x14ac:dyDescent="0.3">
      <c r="C32" s="1" t="s">
        <v>15</v>
      </c>
    </row>
    <row r="33" spans="3:3" x14ac:dyDescent="0.3">
      <c r="C33" s="1" t="s">
        <v>12</v>
      </c>
    </row>
    <row r="36" spans="3:3" x14ac:dyDescent="0.3">
      <c r="C36" s="2" t="s">
        <v>18</v>
      </c>
    </row>
    <row r="37" spans="3:3" x14ac:dyDescent="0.3">
      <c r="C37" s="1" t="s">
        <v>19</v>
      </c>
    </row>
    <row r="38" spans="3:3" x14ac:dyDescent="0.3">
      <c r="C38" s="1" t="s">
        <v>20</v>
      </c>
    </row>
    <row r="39" spans="3:3" x14ac:dyDescent="0.3">
      <c r="C39" t="s">
        <v>21</v>
      </c>
    </row>
    <row r="41" spans="3:3" x14ac:dyDescent="0.3">
      <c r="C41" s="2" t="s">
        <v>22</v>
      </c>
    </row>
    <row r="42" spans="3:3" x14ac:dyDescent="0.3">
      <c r="C42" s="1" t="s">
        <v>23</v>
      </c>
    </row>
    <row r="43" spans="3:3" x14ac:dyDescent="0.3">
      <c r="C43" s="1" t="s">
        <v>24</v>
      </c>
    </row>
    <row r="45" spans="3:3" x14ac:dyDescent="0.3">
      <c r="C45" t="s">
        <v>25</v>
      </c>
    </row>
    <row r="46" spans="3:3" x14ac:dyDescent="0.3">
      <c r="C46" t="s">
        <v>26</v>
      </c>
    </row>
    <row r="47" spans="3:3" x14ac:dyDescent="0.3">
      <c r="C47" s="2" t="s">
        <v>27</v>
      </c>
    </row>
    <row r="48" spans="3:3" x14ac:dyDescent="0.3">
      <c r="C48" t="s">
        <v>28</v>
      </c>
    </row>
    <row r="49" spans="3:3" x14ac:dyDescent="0.3">
      <c r="C49" t="s">
        <v>29</v>
      </c>
    </row>
    <row r="50" spans="3:3" x14ac:dyDescent="0.3">
      <c r="C50" t="s">
        <v>30</v>
      </c>
    </row>
    <row r="51" spans="3:3" x14ac:dyDescent="0.3">
      <c r="C51" t="s">
        <v>31</v>
      </c>
    </row>
    <row r="53" spans="3:3" x14ac:dyDescent="0.3">
      <c r="C53" s="2" t="s">
        <v>32</v>
      </c>
    </row>
    <row r="56" spans="3:3" x14ac:dyDescent="0.3">
      <c r="C56" s="2" t="s">
        <v>33</v>
      </c>
    </row>
    <row r="57" spans="3:3" x14ac:dyDescent="0.3">
      <c r="C57" s="1" t="s">
        <v>34</v>
      </c>
    </row>
    <row r="64" spans="3:3" x14ac:dyDescent="0.3">
      <c r="C64" t="s">
        <v>35</v>
      </c>
    </row>
    <row r="67" spans="3:7" x14ac:dyDescent="0.3">
      <c r="C67" s="1" t="s">
        <v>38</v>
      </c>
    </row>
    <row r="69" spans="3:7" x14ac:dyDescent="0.3">
      <c r="C69" s="2" t="s">
        <v>36</v>
      </c>
    </row>
    <row r="70" spans="3:7" x14ac:dyDescent="0.3">
      <c r="C70" t="s">
        <v>37</v>
      </c>
    </row>
    <row r="72" spans="3:7" x14ac:dyDescent="0.3">
      <c r="C72" t="s">
        <v>39</v>
      </c>
    </row>
    <row r="74" spans="3:7" x14ac:dyDescent="0.3">
      <c r="C74" t="s">
        <v>40</v>
      </c>
      <c r="F74" s="5"/>
    </row>
    <row r="75" spans="3:7" x14ac:dyDescent="0.3">
      <c r="D75" t="s">
        <v>41</v>
      </c>
      <c r="F75" s="4"/>
    </row>
    <row r="76" spans="3:7" x14ac:dyDescent="0.3">
      <c r="D76" t="s">
        <v>42</v>
      </c>
      <c r="F76" s="4"/>
    </row>
    <row r="77" spans="3:7" x14ac:dyDescent="0.3">
      <c r="D77" t="s">
        <v>43</v>
      </c>
      <c r="F77" s="4"/>
      <c r="G77" t="s">
        <v>48</v>
      </c>
    </row>
    <row r="78" spans="3:7" x14ac:dyDescent="0.3">
      <c r="F78" s="4"/>
      <c r="G78" t="s">
        <v>51</v>
      </c>
    </row>
    <row r="79" spans="3:7" x14ac:dyDescent="0.3">
      <c r="C79" t="s">
        <v>44</v>
      </c>
      <c r="F79" s="4"/>
    </row>
    <row r="80" spans="3:7" x14ac:dyDescent="0.3">
      <c r="D80" t="s">
        <v>45</v>
      </c>
      <c r="F80" s="4"/>
    </row>
    <row r="81" spans="3:6" x14ac:dyDescent="0.3">
      <c r="D81" t="s">
        <v>46</v>
      </c>
      <c r="F81" s="4"/>
    </row>
    <row r="82" spans="3:6" x14ac:dyDescent="0.3">
      <c r="D82" t="s">
        <v>47</v>
      </c>
      <c r="F82" s="6"/>
    </row>
    <row r="86" spans="3:6" x14ac:dyDescent="0.3">
      <c r="C86" t="s">
        <v>49</v>
      </c>
    </row>
    <row r="87" spans="3:6" x14ac:dyDescent="0.3">
      <c r="C87" t="s">
        <v>50</v>
      </c>
    </row>
    <row r="89" spans="3:6" x14ac:dyDescent="0.3">
      <c r="C89" s="2" t="s">
        <v>52</v>
      </c>
    </row>
    <row r="90" spans="3:6" x14ac:dyDescent="0.3">
      <c r="C90" s="2"/>
    </row>
    <row r="91" spans="3:6" x14ac:dyDescent="0.3">
      <c r="C91" s="2" t="s">
        <v>53</v>
      </c>
    </row>
    <row r="92" spans="3:6" x14ac:dyDescent="0.3">
      <c r="C92" s="2" t="s">
        <v>54</v>
      </c>
    </row>
    <row r="93" spans="3:6" x14ac:dyDescent="0.3">
      <c r="C93" s="2"/>
    </row>
    <row r="94" spans="3:6" x14ac:dyDescent="0.3">
      <c r="C94" s="2" t="s">
        <v>55</v>
      </c>
    </row>
    <row r="96" spans="3:6" x14ac:dyDescent="0.3">
      <c r="C96" s="7" t="s">
        <v>56</v>
      </c>
    </row>
    <row r="98" spans="2:3" x14ac:dyDescent="0.3">
      <c r="C98" t="s">
        <v>57</v>
      </c>
    </row>
    <row r="99" spans="2:3" x14ac:dyDescent="0.3">
      <c r="C99" t="s">
        <v>58</v>
      </c>
    </row>
    <row r="101" spans="2:3" x14ac:dyDescent="0.3">
      <c r="C101" t="s">
        <v>59</v>
      </c>
    </row>
    <row r="104" spans="2:3" x14ac:dyDescent="0.3">
      <c r="C104" t="s">
        <v>60</v>
      </c>
    </row>
    <row r="107" spans="2:3" x14ac:dyDescent="0.3">
      <c r="C107" t="s">
        <v>62</v>
      </c>
    </row>
    <row r="109" spans="2:3" x14ac:dyDescent="0.3">
      <c r="C109" t="s">
        <v>61</v>
      </c>
    </row>
    <row r="111" spans="2:3" x14ac:dyDescent="0.3">
      <c r="C111" t="s">
        <v>65</v>
      </c>
    </row>
    <row r="112" spans="2:3" x14ac:dyDescent="0.3">
      <c r="B112">
        <v>1</v>
      </c>
      <c r="C112" t="s">
        <v>63</v>
      </c>
    </row>
    <row r="113" spans="2:11" x14ac:dyDescent="0.3">
      <c r="B113">
        <v>2</v>
      </c>
      <c r="C113" t="s">
        <v>64</v>
      </c>
    </row>
    <row r="114" spans="2:11" x14ac:dyDescent="0.3">
      <c r="B114">
        <v>3</v>
      </c>
      <c r="C114" t="s">
        <v>66</v>
      </c>
    </row>
    <row r="115" spans="2:11" x14ac:dyDescent="0.3">
      <c r="B115">
        <v>4</v>
      </c>
      <c r="C115" t="s">
        <v>67</v>
      </c>
    </row>
    <row r="116" spans="2:11" x14ac:dyDescent="0.3">
      <c r="B116">
        <v>5</v>
      </c>
      <c r="C116" t="s">
        <v>68</v>
      </c>
    </row>
    <row r="118" spans="2:11" x14ac:dyDescent="0.3">
      <c r="C118" t="s">
        <v>69</v>
      </c>
    </row>
    <row r="126" spans="2:11" x14ac:dyDescent="0.3">
      <c r="C126" t="s">
        <v>70</v>
      </c>
      <c r="K126">
        <v>1.5173000000000001</v>
      </c>
    </row>
    <row r="127" spans="2:11" x14ac:dyDescent="0.3">
      <c r="B127">
        <v>1</v>
      </c>
      <c r="K127" t="s">
        <v>75</v>
      </c>
    </row>
    <row r="128" spans="2:11" x14ac:dyDescent="0.3">
      <c r="C128">
        <v>3121</v>
      </c>
      <c r="D128">
        <v>3232</v>
      </c>
      <c r="E128" s="2">
        <f>C128-D128</f>
        <v>-111</v>
      </c>
      <c r="F128" s="2" t="s">
        <v>71</v>
      </c>
    </row>
    <row r="129" spans="2:12" x14ac:dyDescent="0.3">
      <c r="E129">
        <v>6653</v>
      </c>
      <c r="F129" t="s">
        <v>72</v>
      </c>
    </row>
    <row r="131" spans="2:12" ht="21.6" thickBot="1" x14ac:dyDescent="0.45">
      <c r="E131" s="9">
        <f>E128/E129</f>
        <v>-1.668420261536149E-2</v>
      </c>
    </row>
    <row r="132" spans="2:12" x14ac:dyDescent="0.3">
      <c r="E132" s="8"/>
      <c r="G132" s="11"/>
      <c r="H132" s="12" t="s">
        <v>76</v>
      </c>
      <c r="I132" s="12"/>
      <c r="J132" s="12"/>
      <c r="K132" s="12"/>
      <c r="L132" s="13"/>
    </row>
    <row r="133" spans="2:12" x14ac:dyDescent="0.3">
      <c r="G133" s="14"/>
      <c r="H133" s="15"/>
      <c r="I133" s="15"/>
      <c r="J133" s="15"/>
      <c r="K133" s="15"/>
      <c r="L133" s="16"/>
    </row>
    <row r="134" spans="2:12" x14ac:dyDescent="0.3">
      <c r="G134" s="14"/>
      <c r="H134" s="15"/>
      <c r="I134" s="15"/>
      <c r="J134" s="15"/>
      <c r="K134" s="15"/>
      <c r="L134" s="16"/>
    </row>
    <row r="135" spans="2:12" x14ac:dyDescent="0.3">
      <c r="B135">
        <v>2</v>
      </c>
      <c r="C135">
        <v>496</v>
      </c>
      <c r="D135" t="s">
        <v>73</v>
      </c>
      <c r="G135" s="14"/>
      <c r="H135" s="15"/>
      <c r="I135" s="15"/>
      <c r="J135" s="15"/>
      <c r="K135" s="15"/>
      <c r="L135" s="16"/>
    </row>
    <row r="136" spans="2:12" x14ac:dyDescent="0.3">
      <c r="C136">
        <v>6653</v>
      </c>
      <c r="D136" t="s">
        <v>74</v>
      </c>
      <c r="G136" s="14"/>
      <c r="H136" s="15"/>
      <c r="I136" s="15"/>
      <c r="J136" s="15"/>
      <c r="K136" s="15"/>
      <c r="L136" s="16"/>
    </row>
    <row r="137" spans="2:12" x14ac:dyDescent="0.3">
      <c r="G137" s="14"/>
      <c r="H137" s="15"/>
      <c r="I137" s="15"/>
      <c r="J137" s="15"/>
      <c r="K137" s="15"/>
      <c r="L137" s="16"/>
    </row>
    <row r="138" spans="2:12" ht="18" x14ac:dyDescent="0.35">
      <c r="E138" s="10">
        <f>C135/C136</f>
        <v>7.4552833308281982E-2</v>
      </c>
      <c r="G138" s="14"/>
      <c r="H138" s="15"/>
      <c r="I138" s="15"/>
      <c r="J138" s="15"/>
      <c r="K138" s="15"/>
      <c r="L138" s="16"/>
    </row>
    <row r="139" spans="2:12" x14ac:dyDescent="0.3">
      <c r="G139" s="14"/>
      <c r="H139" s="15"/>
      <c r="I139" s="15"/>
      <c r="J139" s="15"/>
      <c r="K139" s="15"/>
      <c r="L139" s="16"/>
    </row>
    <row r="140" spans="2:12" x14ac:dyDescent="0.3">
      <c r="G140" s="14"/>
      <c r="H140" s="15"/>
      <c r="I140" s="15"/>
      <c r="J140" s="15"/>
      <c r="K140" s="15"/>
      <c r="L140" s="16"/>
    </row>
    <row r="141" spans="2:12" x14ac:dyDescent="0.3">
      <c r="G141" s="14"/>
      <c r="H141" s="15"/>
      <c r="I141" s="15"/>
      <c r="J141" s="15"/>
      <c r="K141" s="15"/>
      <c r="L141" s="16"/>
    </row>
    <row r="142" spans="2:12" x14ac:dyDescent="0.3">
      <c r="B142">
        <v>3</v>
      </c>
      <c r="G142" s="14"/>
      <c r="H142" s="15"/>
      <c r="I142" s="15"/>
      <c r="J142" s="15"/>
      <c r="K142" s="15"/>
      <c r="L142" s="16"/>
    </row>
    <row r="143" spans="2:12" x14ac:dyDescent="0.3">
      <c r="G143" s="14"/>
      <c r="H143" s="15"/>
      <c r="I143" s="15"/>
      <c r="J143" s="15"/>
      <c r="K143" s="15"/>
      <c r="L143" s="16"/>
    </row>
    <row r="144" spans="2:12" ht="15" thickBot="1" x14ac:dyDescent="0.35">
      <c r="G144" s="17"/>
      <c r="H144" s="18"/>
      <c r="I144" s="18"/>
      <c r="J144" s="18"/>
      <c r="K144" s="18"/>
      <c r="L144" s="19"/>
    </row>
    <row r="150" spans="3:3" x14ac:dyDescent="0.3">
      <c r="C150" t="s">
        <v>77</v>
      </c>
    </row>
    <row r="151" spans="3:3" x14ac:dyDescent="0.3">
      <c r="C151" t="s">
        <v>78</v>
      </c>
    </row>
    <row r="154" spans="3:3" x14ac:dyDescent="0.3">
      <c r="C154" s="2" t="s">
        <v>79</v>
      </c>
    </row>
    <row r="155" spans="3:3" x14ac:dyDescent="0.3">
      <c r="C155" t="s">
        <v>80</v>
      </c>
    </row>
    <row r="157" spans="3:3" x14ac:dyDescent="0.3">
      <c r="C157" s="2" t="s">
        <v>81</v>
      </c>
    </row>
    <row r="160" spans="3:3" x14ac:dyDescent="0.3">
      <c r="C160" s="2" t="s">
        <v>82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M143"/>
  <sheetViews>
    <sheetView topLeftCell="A121" workbookViewId="0">
      <selection activeCell="H134" sqref="H134"/>
    </sheetView>
  </sheetViews>
  <sheetFormatPr baseColWidth="10" defaultRowHeight="14.4" x14ac:dyDescent="0.3"/>
  <cols>
    <col min="12" max="12" width="14.88671875" bestFit="1" customWidth="1"/>
  </cols>
  <sheetData>
    <row r="3" spans="2:4" x14ac:dyDescent="0.3">
      <c r="B3" t="s">
        <v>84</v>
      </c>
    </row>
    <row r="6" spans="2:4" x14ac:dyDescent="0.3">
      <c r="B6" t="s">
        <v>85</v>
      </c>
    </row>
    <row r="9" spans="2:4" x14ac:dyDescent="0.3">
      <c r="B9" s="1" t="s">
        <v>86</v>
      </c>
      <c r="D9" t="s">
        <v>87</v>
      </c>
    </row>
    <row r="10" spans="2:4" x14ac:dyDescent="0.3">
      <c r="B10" t="s">
        <v>88</v>
      </c>
      <c r="D10" t="s">
        <v>89</v>
      </c>
    </row>
    <row r="14" spans="2:4" x14ac:dyDescent="0.3">
      <c r="B14" t="s">
        <v>90</v>
      </c>
    </row>
    <row r="16" spans="2:4" x14ac:dyDescent="0.3">
      <c r="B16" t="s">
        <v>91</v>
      </c>
    </row>
    <row r="46" spans="1:10" ht="15" thickBot="1" x14ac:dyDescent="0.35"/>
    <row r="47" spans="1:10" x14ac:dyDescent="0.3">
      <c r="B47" s="11"/>
      <c r="C47" s="12"/>
      <c r="D47" s="12"/>
      <c r="E47" s="12"/>
      <c r="F47" s="12"/>
      <c r="G47" s="12"/>
      <c r="H47" s="12"/>
      <c r="I47" s="12"/>
      <c r="J47" s="13"/>
    </row>
    <row r="48" spans="1:10" x14ac:dyDescent="0.3">
      <c r="A48" t="s">
        <v>96</v>
      </c>
      <c r="B48" s="14"/>
      <c r="C48" s="15"/>
      <c r="D48" s="15"/>
      <c r="E48" s="15"/>
      <c r="F48" s="20" t="s">
        <v>86</v>
      </c>
      <c r="G48" s="15"/>
      <c r="H48" s="15" t="s">
        <v>87</v>
      </c>
      <c r="I48" s="15"/>
      <c r="J48" s="16"/>
    </row>
    <row r="49" spans="2:10" x14ac:dyDescent="0.3">
      <c r="B49" s="14"/>
      <c r="C49" s="15"/>
      <c r="D49" s="15"/>
      <c r="E49" s="15"/>
      <c r="F49" s="15"/>
      <c r="G49" s="15"/>
      <c r="H49" s="15"/>
      <c r="I49" s="15"/>
      <c r="J49" s="16"/>
    </row>
    <row r="50" spans="2:10" x14ac:dyDescent="0.3">
      <c r="B50" s="14" t="s">
        <v>92</v>
      </c>
      <c r="C50" s="15">
        <v>85750</v>
      </c>
      <c r="D50" s="15"/>
      <c r="E50" s="15"/>
      <c r="F50" s="15" t="s">
        <v>97</v>
      </c>
      <c r="G50" s="15">
        <f>C50</f>
        <v>85750</v>
      </c>
      <c r="H50" s="15"/>
      <c r="I50" s="15"/>
      <c r="J50" s="16"/>
    </row>
    <row r="51" spans="2:10" x14ac:dyDescent="0.3">
      <c r="B51" s="14" t="s">
        <v>93</v>
      </c>
      <c r="C51" s="15">
        <v>750</v>
      </c>
      <c r="D51" s="15"/>
      <c r="E51" s="15"/>
      <c r="F51" s="15" t="s">
        <v>98</v>
      </c>
      <c r="G51" s="15">
        <f>C51+C52</f>
        <v>1875</v>
      </c>
      <c r="H51" s="21">
        <f>G50/(C53-G51)</f>
        <v>15.73394495412844</v>
      </c>
      <c r="I51" s="15"/>
      <c r="J51" s="16"/>
    </row>
    <row r="52" spans="2:10" x14ac:dyDescent="0.3">
      <c r="B52" s="14" t="s">
        <v>94</v>
      </c>
      <c r="C52" s="15">
        <v>1125</v>
      </c>
      <c r="D52" s="15"/>
      <c r="E52" s="15"/>
      <c r="F52" s="15"/>
      <c r="G52" s="15"/>
      <c r="H52" s="15"/>
      <c r="I52" s="15"/>
      <c r="J52" s="16"/>
    </row>
    <row r="53" spans="2:10" x14ac:dyDescent="0.3">
      <c r="B53" s="14" t="s">
        <v>95</v>
      </c>
      <c r="C53" s="15">
        <v>7325</v>
      </c>
      <c r="D53" s="15"/>
      <c r="E53" s="15"/>
      <c r="F53" s="15"/>
      <c r="G53" s="15"/>
      <c r="H53" s="15"/>
      <c r="I53" s="15"/>
      <c r="J53" s="16"/>
    </row>
    <row r="54" spans="2:10" x14ac:dyDescent="0.3">
      <c r="B54" s="14"/>
      <c r="C54" s="15"/>
      <c r="D54" s="15"/>
      <c r="E54" s="15"/>
      <c r="F54" s="15" t="s">
        <v>88</v>
      </c>
      <c r="G54" s="15"/>
      <c r="H54" s="15" t="s">
        <v>89</v>
      </c>
      <c r="I54" s="15"/>
      <c r="J54" s="16"/>
    </row>
    <row r="55" spans="2:10" x14ac:dyDescent="0.3">
      <c r="B55" s="14"/>
      <c r="C55" s="15"/>
      <c r="D55" s="15"/>
      <c r="E55" s="15"/>
      <c r="F55" s="15"/>
      <c r="G55" s="15"/>
      <c r="H55" s="15"/>
      <c r="I55" s="15"/>
      <c r="J55" s="16"/>
    </row>
    <row r="56" spans="2:10" x14ac:dyDescent="0.3">
      <c r="B56" s="14"/>
      <c r="C56" s="15"/>
      <c r="D56" s="15"/>
      <c r="E56" s="15"/>
      <c r="F56" s="15"/>
      <c r="G56" s="15"/>
      <c r="H56" s="15">
        <f>G50/(1-(G51/C53))</f>
        <v>115251.14678899084</v>
      </c>
      <c r="I56" s="15"/>
      <c r="J56" s="16"/>
    </row>
    <row r="57" spans="2:10" x14ac:dyDescent="0.3">
      <c r="B57" s="14"/>
      <c r="C57" s="15"/>
      <c r="D57" s="15"/>
      <c r="E57" s="15"/>
      <c r="F57" s="15"/>
      <c r="G57" s="15"/>
      <c r="H57" s="15"/>
      <c r="I57" s="15"/>
      <c r="J57" s="16"/>
    </row>
    <row r="58" spans="2:10" x14ac:dyDescent="0.3">
      <c r="B58" s="14"/>
      <c r="C58" s="15"/>
      <c r="D58" s="15"/>
      <c r="E58" s="15"/>
      <c r="F58" s="15"/>
      <c r="G58" s="15"/>
      <c r="H58" s="15"/>
      <c r="I58" s="15"/>
      <c r="J58" s="16"/>
    </row>
    <row r="59" spans="2:10" x14ac:dyDescent="0.3">
      <c r="B59" s="14"/>
      <c r="C59" s="15"/>
      <c r="D59" s="15"/>
      <c r="E59" s="15" t="s">
        <v>83</v>
      </c>
      <c r="F59" s="15">
        <f>16*C53</f>
        <v>117200</v>
      </c>
      <c r="G59" s="15"/>
      <c r="H59" s="15"/>
      <c r="I59" s="15"/>
      <c r="J59" s="16"/>
    </row>
    <row r="60" spans="2:10" x14ac:dyDescent="0.3">
      <c r="B60" s="14"/>
      <c r="C60" s="15"/>
      <c r="D60" s="15"/>
      <c r="E60" s="15" t="s">
        <v>99</v>
      </c>
      <c r="F60" s="15">
        <f>16*G51</f>
        <v>30000</v>
      </c>
      <c r="G60" s="15"/>
      <c r="H60" s="15"/>
      <c r="I60" s="15"/>
      <c r="J60" s="16"/>
    </row>
    <row r="61" spans="2:10" x14ac:dyDescent="0.3">
      <c r="B61" s="14"/>
      <c r="C61" s="15"/>
      <c r="D61" s="15"/>
      <c r="E61" s="15" t="s">
        <v>100</v>
      </c>
      <c r="F61" s="15">
        <f>F59-F60</f>
        <v>87200</v>
      </c>
      <c r="G61" s="15"/>
      <c r="H61" s="15"/>
      <c r="I61" s="15"/>
      <c r="J61" s="16"/>
    </row>
    <row r="62" spans="2:10" x14ac:dyDescent="0.3">
      <c r="B62" s="14"/>
      <c r="C62" s="15"/>
      <c r="D62" s="15"/>
      <c r="E62" s="15" t="s">
        <v>101</v>
      </c>
      <c r="F62" s="15">
        <v>85750</v>
      </c>
      <c r="G62" s="15"/>
      <c r="H62" s="15"/>
      <c r="I62" s="15"/>
      <c r="J62" s="16"/>
    </row>
    <row r="63" spans="2:10" x14ac:dyDescent="0.3">
      <c r="B63" s="14"/>
      <c r="C63" s="15"/>
      <c r="D63" s="15"/>
      <c r="E63" s="15" t="s">
        <v>102</v>
      </c>
      <c r="F63" s="15">
        <f>F61-F62</f>
        <v>1450</v>
      </c>
      <c r="G63" s="15"/>
      <c r="H63" s="15"/>
      <c r="I63" s="15"/>
      <c r="J63" s="16"/>
    </row>
    <row r="64" spans="2:10" ht="15" thickBot="1" x14ac:dyDescent="0.35">
      <c r="B64" s="17"/>
      <c r="C64" s="18"/>
      <c r="D64" s="18"/>
      <c r="E64" s="18"/>
      <c r="F64" s="18"/>
      <c r="G64" s="18"/>
      <c r="H64" s="18"/>
      <c r="I64" s="18"/>
      <c r="J64" s="19"/>
    </row>
    <row r="66" spans="2:10" ht="15" thickBot="1" x14ac:dyDescent="0.35"/>
    <row r="67" spans="2:10" x14ac:dyDescent="0.3">
      <c r="B67" s="11"/>
      <c r="C67" s="12"/>
      <c r="D67" s="12"/>
      <c r="E67" s="12"/>
      <c r="F67" s="12"/>
      <c r="G67" s="12"/>
      <c r="H67" s="12"/>
      <c r="I67" s="12"/>
      <c r="J67" s="13"/>
    </row>
    <row r="68" spans="2:10" x14ac:dyDescent="0.3">
      <c r="B68" s="14"/>
      <c r="C68" s="15"/>
      <c r="D68" s="15"/>
      <c r="E68" s="15"/>
      <c r="F68" s="15"/>
      <c r="G68" s="15"/>
      <c r="H68" s="15"/>
      <c r="I68" s="15"/>
      <c r="J68" s="16"/>
    </row>
    <row r="69" spans="2:10" x14ac:dyDescent="0.3">
      <c r="B69" s="14"/>
      <c r="C69" s="15" t="s">
        <v>104</v>
      </c>
      <c r="D69" s="15">
        <v>80000</v>
      </c>
      <c r="E69" s="15">
        <v>6000</v>
      </c>
      <c r="F69" s="15">
        <v>50000</v>
      </c>
      <c r="G69" s="15"/>
      <c r="H69" s="15"/>
      <c r="I69" s="15"/>
      <c r="J69" s="16"/>
    </row>
    <row r="70" spans="2:10" x14ac:dyDescent="0.3">
      <c r="B70" s="14"/>
      <c r="C70" s="15" t="s">
        <v>103</v>
      </c>
      <c r="D70" s="15">
        <v>75</v>
      </c>
      <c r="E70" s="15"/>
      <c r="F70" s="15"/>
      <c r="G70" s="15"/>
      <c r="H70" s="15"/>
      <c r="I70" s="15"/>
      <c r="J70" s="16"/>
    </row>
    <row r="71" spans="2:10" x14ac:dyDescent="0.3">
      <c r="B71" s="14"/>
      <c r="C71" s="15" t="s">
        <v>92</v>
      </c>
      <c r="D71" s="15">
        <v>250000</v>
      </c>
      <c r="E71" s="15"/>
      <c r="F71" s="15"/>
      <c r="G71" s="15"/>
      <c r="H71" s="15"/>
      <c r="I71" s="15"/>
      <c r="J71" s="16"/>
    </row>
    <row r="72" spans="2:10" x14ac:dyDescent="0.3">
      <c r="B72" s="14"/>
      <c r="C72" s="15" t="s">
        <v>98</v>
      </c>
      <c r="D72" s="15">
        <v>40</v>
      </c>
      <c r="E72" s="15"/>
      <c r="F72" s="15"/>
      <c r="G72" s="15"/>
      <c r="H72" s="15"/>
      <c r="I72" s="15"/>
      <c r="J72" s="16"/>
    </row>
    <row r="73" spans="2:10" x14ac:dyDescent="0.3">
      <c r="B73" s="14"/>
      <c r="C73" s="15"/>
      <c r="D73" s="15"/>
      <c r="E73" s="15"/>
      <c r="F73" s="15"/>
      <c r="G73" s="15"/>
      <c r="H73" s="15"/>
      <c r="I73" s="15"/>
      <c r="J73" s="16"/>
    </row>
    <row r="74" spans="2:10" x14ac:dyDescent="0.3">
      <c r="B74" s="14"/>
      <c r="C74" s="15"/>
      <c r="D74" s="15"/>
      <c r="E74" s="15"/>
      <c r="F74" s="15"/>
      <c r="G74" s="15"/>
      <c r="H74" s="15"/>
      <c r="I74" s="15"/>
      <c r="J74" s="16"/>
    </row>
    <row r="75" spans="2:10" x14ac:dyDescent="0.3">
      <c r="B75" s="14"/>
      <c r="C75" s="20" t="s">
        <v>86</v>
      </c>
      <c r="D75" s="15"/>
      <c r="E75" s="15" t="s">
        <v>87</v>
      </c>
      <c r="F75" s="15"/>
      <c r="G75" s="15"/>
      <c r="H75" s="15"/>
      <c r="I75" s="15"/>
      <c r="J75" s="16"/>
    </row>
    <row r="76" spans="2:10" x14ac:dyDescent="0.3">
      <c r="B76" s="14"/>
      <c r="C76" s="15"/>
      <c r="D76" s="15"/>
      <c r="E76" s="15"/>
      <c r="F76" s="15"/>
      <c r="G76" s="15"/>
      <c r="H76" s="15"/>
      <c r="I76" s="15"/>
      <c r="J76" s="16"/>
    </row>
    <row r="77" spans="2:10" ht="18" x14ac:dyDescent="0.35">
      <c r="B77" s="14"/>
      <c r="C77" s="15"/>
      <c r="D77" s="15">
        <f>D71/(D70-D72)</f>
        <v>7142.8571428571431</v>
      </c>
      <c r="E77" s="22">
        <f>ROUND(D77,0)</f>
        <v>7143</v>
      </c>
      <c r="F77" s="15"/>
      <c r="G77" s="15"/>
      <c r="H77" s="15"/>
      <c r="I77" s="15"/>
      <c r="J77" s="16"/>
    </row>
    <row r="78" spans="2:10" x14ac:dyDescent="0.3">
      <c r="B78" s="14"/>
      <c r="C78" s="15"/>
      <c r="D78" s="15"/>
      <c r="E78" s="15"/>
      <c r="F78" s="15"/>
      <c r="G78" s="15"/>
      <c r="H78" s="15"/>
      <c r="I78" s="15"/>
      <c r="J78" s="16"/>
    </row>
    <row r="79" spans="2:10" x14ac:dyDescent="0.3">
      <c r="B79" s="14"/>
      <c r="C79" s="15" t="s">
        <v>88</v>
      </c>
      <c r="D79" s="15"/>
      <c r="E79" s="15" t="s">
        <v>89</v>
      </c>
      <c r="F79" s="15"/>
      <c r="G79" s="15"/>
      <c r="H79" s="15"/>
      <c r="I79" s="15"/>
      <c r="J79" s="16"/>
    </row>
    <row r="80" spans="2:10" x14ac:dyDescent="0.3">
      <c r="B80" s="14"/>
      <c r="C80" s="15"/>
      <c r="D80" s="15"/>
      <c r="E80" s="15"/>
      <c r="F80" s="15"/>
      <c r="G80" s="15"/>
      <c r="H80" s="15"/>
      <c r="I80" s="15"/>
      <c r="J80" s="16"/>
    </row>
    <row r="81" spans="2:10" x14ac:dyDescent="0.3">
      <c r="B81" s="14"/>
      <c r="C81" s="15" t="s">
        <v>83</v>
      </c>
      <c r="D81" s="24" t="s">
        <v>116</v>
      </c>
      <c r="E81" s="24">
        <v>450000</v>
      </c>
      <c r="F81" s="15"/>
      <c r="G81" s="15"/>
      <c r="H81" s="15"/>
      <c r="I81" s="15"/>
      <c r="J81" s="16"/>
    </row>
    <row r="82" spans="2:10" x14ac:dyDescent="0.3">
      <c r="B82" s="14"/>
      <c r="C82" s="15" t="s">
        <v>98</v>
      </c>
      <c r="D82" s="24" t="s">
        <v>117</v>
      </c>
      <c r="E82" s="24">
        <v>240000</v>
      </c>
      <c r="F82" s="15"/>
      <c r="G82" s="15"/>
      <c r="H82" s="15" t="s">
        <v>108</v>
      </c>
      <c r="I82" s="15"/>
      <c r="J82" s="16"/>
    </row>
    <row r="83" spans="2:10" x14ac:dyDescent="0.3">
      <c r="B83" s="14"/>
      <c r="C83" s="23" t="s">
        <v>100</v>
      </c>
      <c r="D83" s="24"/>
      <c r="E83" s="24">
        <v>210000</v>
      </c>
      <c r="F83" s="15"/>
      <c r="G83" s="15"/>
      <c r="H83" s="21">
        <v>-40000</v>
      </c>
      <c r="I83" s="15" t="s">
        <v>106</v>
      </c>
      <c r="J83" s="16"/>
    </row>
    <row r="84" spans="2:10" x14ac:dyDescent="0.3">
      <c r="B84" s="14"/>
      <c r="C84" s="23" t="s">
        <v>118</v>
      </c>
      <c r="D84" s="24"/>
      <c r="E84" s="24">
        <v>250000</v>
      </c>
      <c r="F84" s="15"/>
      <c r="G84" s="15"/>
      <c r="H84" s="15">
        <v>1500000</v>
      </c>
      <c r="I84" s="15" t="s">
        <v>105</v>
      </c>
      <c r="J84" s="16"/>
    </row>
    <row r="85" spans="2:10" x14ac:dyDescent="0.3">
      <c r="B85" s="14"/>
      <c r="C85" s="15"/>
      <c r="D85" s="24"/>
      <c r="E85" s="24">
        <f>E83-E84</f>
        <v>-40000</v>
      </c>
      <c r="F85" s="15"/>
      <c r="G85" s="15"/>
      <c r="H85" s="15"/>
      <c r="I85" s="15"/>
      <c r="J85" s="16"/>
    </row>
    <row r="86" spans="2:10" x14ac:dyDescent="0.3">
      <c r="B86" s="14"/>
      <c r="C86" s="15"/>
      <c r="D86" s="24"/>
      <c r="E86" s="24"/>
      <c r="F86" s="15"/>
      <c r="G86" s="15"/>
      <c r="H86" s="15"/>
      <c r="I86" s="15"/>
      <c r="J86" s="16"/>
    </row>
    <row r="87" spans="2:10" x14ac:dyDescent="0.3">
      <c r="B87" s="14"/>
      <c r="C87" s="15"/>
      <c r="D87" s="24"/>
      <c r="E87" s="24"/>
      <c r="F87" s="15"/>
      <c r="G87" s="15"/>
      <c r="H87" s="15"/>
      <c r="I87" s="15"/>
      <c r="J87" s="16"/>
    </row>
    <row r="88" spans="2:10" x14ac:dyDescent="0.3">
      <c r="B88" s="14"/>
      <c r="C88" s="15"/>
      <c r="D88" s="24"/>
      <c r="E88" s="24"/>
      <c r="F88" s="15"/>
      <c r="G88" s="15"/>
      <c r="H88" s="15"/>
      <c r="I88" s="15"/>
      <c r="J88" s="16"/>
    </row>
    <row r="89" spans="2:10" x14ac:dyDescent="0.3">
      <c r="B89" s="14"/>
      <c r="C89" s="15"/>
      <c r="D89" s="24"/>
      <c r="E89" s="24"/>
      <c r="F89" s="15"/>
      <c r="G89" s="15"/>
      <c r="H89" s="15"/>
      <c r="I89" s="15"/>
      <c r="J89" s="16"/>
    </row>
    <row r="90" spans="2:10" x14ac:dyDescent="0.3">
      <c r="B90" s="14"/>
      <c r="C90" s="15"/>
      <c r="D90" s="15"/>
      <c r="E90" s="15"/>
      <c r="F90" s="15"/>
      <c r="G90" s="15"/>
      <c r="H90" s="15"/>
      <c r="I90" s="15"/>
      <c r="J90" s="16"/>
    </row>
    <row r="91" spans="2:10" ht="15" thickBot="1" x14ac:dyDescent="0.35">
      <c r="B91" s="17"/>
      <c r="C91" s="18"/>
      <c r="D91" s="18"/>
      <c r="E91" s="18"/>
      <c r="F91" s="18"/>
      <c r="G91" s="18"/>
      <c r="H91" s="18"/>
      <c r="I91" s="18"/>
      <c r="J91" s="19"/>
    </row>
    <row r="94" spans="2:10" x14ac:dyDescent="0.3">
      <c r="C94" t="s">
        <v>107</v>
      </c>
    </row>
    <row r="95" spans="2:10" x14ac:dyDescent="0.3">
      <c r="I95" t="s">
        <v>112</v>
      </c>
    </row>
    <row r="96" spans="2:10" x14ac:dyDescent="0.3">
      <c r="D96" s="20" t="s">
        <v>86</v>
      </c>
      <c r="E96" s="15"/>
      <c r="F96" s="15" t="s">
        <v>87</v>
      </c>
    </row>
    <row r="98" spans="3:13" x14ac:dyDescent="0.3">
      <c r="D98" t="s">
        <v>109</v>
      </c>
      <c r="E98">
        <v>430300</v>
      </c>
      <c r="F98">
        <v>20000</v>
      </c>
      <c r="G98">
        <f>F98+E98</f>
        <v>450300</v>
      </c>
      <c r="M98" t="s">
        <v>111</v>
      </c>
    </row>
    <row r="99" spans="3:13" x14ac:dyDescent="0.3">
      <c r="D99" t="s">
        <v>110</v>
      </c>
    </row>
    <row r="104" spans="3:13" x14ac:dyDescent="0.3">
      <c r="C104" t="s">
        <v>113</v>
      </c>
    </row>
    <row r="105" spans="3:13" x14ac:dyDescent="0.3">
      <c r="C105" t="s">
        <v>114</v>
      </c>
    </row>
    <row r="106" spans="3:13" x14ac:dyDescent="0.3">
      <c r="C106" t="s">
        <v>115</v>
      </c>
    </row>
    <row r="119" spans="2:2" x14ac:dyDescent="0.3">
      <c r="B119" s="2" t="s">
        <v>119</v>
      </c>
    </row>
    <row r="122" spans="2:2" x14ac:dyDescent="0.3">
      <c r="B122" t="s">
        <v>83</v>
      </c>
    </row>
    <row r="123" spans="2:2" x14ac:dyDescent="0.3">
      <c r="B123" t="s">
        <v>121</v>
      </c>
    </row>
    <row r="124" spans="2:2" x14ac:dyDescent="0.3">
      <c r="B124" t="s">
        <v>122</v>
      </c>
    </row>
    <row r="125" spans="2:2" x14ac:dyDescent="0.3">
      <c r="B125" t="s">
        <v>101</v>
      </c>
    </row>
    <row r="126" spans="2:2" x14ac:dyDescent="0.3">
      <c r="B126" t="s">
        <v>120</v>
      </c>
    </row>
    <row r="130" spans="1:7" x14ac:dyDescent="0.3">
      <c r="B130" s="2" t="s">
        <v>107</v>
      </c>
    </row>
    <row r="133" spans="1:7" x14ac:dyDescent="0.3">
      <c r="B133" s="20" t="s">
        <v>86</v>
      </c>
      <c r="C133" s="15"/>
      <c r="D133" s="15" t="s">
        <v>87</v>
      </c>
    </row>
    <row r="134" spans="1:7" x14ac:dyDescent="0.3">
      <c r="B134" s="15" t="s">
        <v>88</v>
      </c>
      <c r="C134" s="15"/>
      <c r="D134" s="15" t="s">
        <v>89</v>
      </c>
    </row>
    <row r="137" spans="1:7" x14ac:dyDescent="0.3">
      <c r="B137" t="s">
        <v>123</v>
      </c>
      <c r="C137" t="s">
        <v>124</v>
      </c>
      <c r="D137" t="s">
        <v>125</v>
      </c>
      <c r="E137" t="s">
        <v>126</v>
      </c>
    </row>
    <row r="138" spans="1:7" x14ac:dyDescent="0.3">
      <c r="A138" t="s">
        <v>100</v>
      </c>
      <c r="B138">
        <v>10000</v>
      </c>
      <c r="C138">
        <f>100000-92000</f>
        <v>8000</v>
      </c>
      <c r="D138">
        <f>120000-105000</f>
        <v>15000</v>
      </c>
      <c r="E138">
        <v>20000</v>
      </c>
    </row>
    <row r="139" spans="1:7" x14ac:dyDescent="0.3">
      <c r="B139">
        <f>B138*35</f>
        <v>350000</v>
      </c>
      <c r="C139">
        <f>C138*30</f>
        <v>240000</v>
      </c>
      <c r="D139">
        <f>D138*15</f>
        <v>225000</v>
      </c>
      <c r="E139">
        <f>E138*20</f>
        <v>400000</v>
      </c>
      <c r="F139" s="2">
        <f>SUM(B139:E139)</f>
        <v>1215000</v>
      </c>
      <c r="G139" t="s">
        <v>127</v>
      </c>
    </row>
    <row r="140" spans="1:7" x14ac:dyDescent="0.3">
      <c r="G140" t="s">
        <v>128</v>
      </c>
    </row>
    <row r="143" spans="1:7" x14ac:dyDescent="0.3">
      <c r="B143" t="s">
        <v>132</v>
      </c>
      <c r="C143" s="1" t="s">
        <v>129</v>
      </c>
      <c r="D143">
        <v>1437500</v>
      </c>
      <c r="E143" t="s">
        <v>130</v>
      </c>
      <c r="F143" t="s">
        <v>131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N111"/>
  <sheetViews>
    <sheetView tabSelected="1" topLeftCell="A88" workbookViewId="0">
      <selection activeCell="I106" sqref="I106"/>
    </sheetView>
  </sheetViews>
  <sheetFormatPr baseColWidth="10" defaultRowHeight="14.4" x14ac:dyDescent="0.3"/>
  <cols>
    <col min="2" max="2" width="23.6640625" customWidth="1"/>
    <col min="4" max="4" width="12.5546875" bestFit="1" customWidth="1"/>
    <col min="7" max="7" width="12.5546875" bestFit="1" customWidth="1"/>
    <col min="9" max="9" width="24.77734375" customWidth="1"/>
  </cols>
  <sheetData>
    <row r="3" spans="2:14" x14ac:dyDescent="0.3">
      <c r="B3" s="2" t="s">
        <v>146</v>
      </c>
      <c r="J3" s="2" t="s">
        <v>147</v>
      </c>
    </row>
    <row r="6" spans="2:14" x14ac:dyDescent="0.3">
      <c r="B6" s="25" t="s">
        <v>133</v>
      </c>
      <c r="D6" s="25" t="s">
        <v>100</v>
      </c>
      <c r="F6" s="25" t="s">
        <v>100</v>
      </c>
      <c r="J6" s="25" t="s">
        <v>136</v>
      </c>
      <c r="L6" s="25" t="s">
        <v>136</v>
      </c>
    </row>
    <row r="7" spans="2:14" x14ac:dyDescent="0.3">
      <c r="B7" t="s">
        <v>134</v>
      </c>
      <c r="D7" t="s">
        <v>135</v>
      </c>
      <c r="F7" t="s">
        <v>136</v>
      </c>
      <c r="J7" t="s">
        <v>148</v>
      </c>
      <c r="L7" t="s">
        <v>149</v>
      </c>
    </row>
    <row r="10" spans="2:14" x14ac:dyDescent="0.3">
      <c r="B10" t="s">
        <v>141</v>
      </c>
      <c r="C10" t="s">
        <v>142</v>
      </c>
      <c r="F10" t="s">
        <v>137</v>
      </c>
      <c r="G10" t="s">
        <v>144</v>
      </c>
      <c r="J10" t="s">
        <v>139</v>
      </c>
      <c r="K10">
        <v>200</v>
      </c>
      <c r="L10">
        <v>200</v>
      </c>
      <c r="M10">
        <v>200</v>
      </c>
      <c r="N10">
        <v>200</v>
      </c>
    </row>
    <row r="11" spans="2:14" x14ac:dyDescent="0.3">
      <c r="B11" t="s">
        <v>138</v>
      </c>
      <c r="C11" t="s">
        <v>143</v>
      </c>
      <c r="F11" t="s">
        <v>100</v>
      </c>
      <c r="G11" t="s">
        <v>145</v>
      </c>
      <c r="J11" t="s">
        <v>150</v>
      </c>
      <c r="L11">
        <v>25</v>
      </c>
      <c r="M11">
        <v>50</v>
      </c>
      <c r="N11">
        <v>50</v>
      </c>
    </row>
    <row r="12" spans="2:14" x14ac:dyDescent="0.3">
      <c r="B12" t="s">
        <v>136</v>
      </c>
      <c r="C12" t="s">
        <v>102</v>
      </c>
      <c r="J12" t="s">
        <v>149</v>
      </c>
      <c r="K12">
        <v>200</v>
      </c>
      <c r="L12">
        <v>175</v>
      </c>
      <c r="M12">
        <v>150</v>
      </c>
      <c r="N12">
        <v>150</v>
      </c>
    </row>
    <row r="13" spans="2:14" x14ac:dyDescent="0.3">
      <c r="J13" t="s">
        <v>151</v>
      </c>
      <c r="K13">
        <v>84</v>
      </c>
      <c r="L13">
        <v>74</v>
      </c>
      <c r="M13">
        <v>63</v>
      </c>
      <c r="N13">
        <v>63</v>
      </c>
    </row>
    <row r="14" spans="2:14" x14ac:dyDescent="0.3">
      <c r="B14" t="s">
        <v>83</v>
      </c>
      <c r="C14">
        <v>1000</v>
      </c>
      <c r="D14">
        <v>1000</v>
      </c>
      <c r="E14">
        <v>1500</v>
      </c>
      <c r="F14">
        <v>1000</v>
      </c>
      <c r="J14" t="s">
        <v>152</v>
      </c>
      <c r="K14">
        <v>116</v>
      </c>
      <c r="L14">
        <v>101</v>
      </c>
      <c r="M14">
        <v>87</v>
      </c>
      <c r="N14">
        <v>87</v>
      </c>
    </row>
    <row r="15" spans="2:14" x14ac:dyDescent="0.3">
      <c r="B15" t="s">
        <v>137</v>
      </c>
      <c r="C15" s="25">
        <v>800</v>
      </c>
      <c r="D15" s="25">
        <v>400</v>
      </c>
      <c r="E15" s="25">
        <v>500</v>
      </c>
      <c r="F15" s="25">
        <v>500</v>
      </c>
      <c r="K15" s="29">
        <v>1</v>
      </c>
      <c r="L15" s="29">
        <v>1.1399999999999999</v>
      </c>
      <c r="M15" s="29">
        <v>1.33</v>
      </c>
      <c r="N15" s="29">
        <v>1.33</v>
      </c>
    </row>
    <row r="16" spans="2:14" x14ac:dyDescent="0.3">
      <c r="B16" t="s">
        <v>100</v>
      </c>
      <c r="C16" s="2">
        <v>200</v>
      </c>
      <c r="D16" s="2">
        <v>600</v>
      </c>
      <c r="E16" s="2">
        <v>1000</v>
      </c>
      <c r="F16" s="2">
        <v>500</v>
      </c>
    </row>
    <row r="17" spans="2:10" x14ac:dyDescent="0.3">
      <c r="B17" t="s">
        <v>138</v>
      </c>
      <c r="C17" s="27" t="s">
        <v>140</v>
      </c>
      <c r="D17" s="25">
        <v>400</v>
      </c>
      <c r="E17" s="25">
        <v>800</v>
      </c>
      <c r="F17" s="25">
        <v>300</v>
      </c>
    </row>
    <row r="18" spans="2:10" x14ac:dyDescent="0.3">
      <c r="B18" t="s">
        <v>139</v>
      </c>
      <c r="C18" s="26">
        <v>200</v>
      </c>
      <c r="D18" s="26">
        <v>200</v>
      </c>
      <c r="E18" s="26">
        <v>200</v>
      </c>
      <c r="F18" s="26">
        <v>200</v>
      </c>
    </row>
    <row r="19" spans="2:10" x14ac:dyDescent="0.3">
      <c r="C19" s="28">
        <v>1</v>
      </c>
      <c r="D19" s="28">
        <v>3</v>
      </c>
      <c r="E19" s="28">
        <v>5</v>
      </c>
      <c r="F19" s="28">
        <v>2.5</v>
      </c>
    </row>
    <row r="23" spans="2:10" x14ac:dyDescent="0.3">
      <c r="B23" s="2" t="s">
        <v>154</v>
      </c>
      <c r="J23" s="2" t="s">
        <v>158</v>
      </c>
    </row>
    <row r="25" spans="2:10" x14ac:dyDescent="0.3">
      <c r="B25" s="25" t="s">
        <v>100</v>
      </c>
      <c r="D25" s="25" t="s">
        <v>100</v>
      </c>
    </row>
    <row r="26" spans="2:10" x14ac:dyDescent="0.3">
      <c r="B26" t="s">
        <v>153</v>
      </c>
      <c r="D26" t="s">
        <v>149</v>
      </c>
    </row>
    <row r="27" spans="2:10" x14ac:dyDescent="0.3">
      <c r="I27" s="31" t="s">
        <v>161</v>
      </c>
      <c r="J27" s="25" t="s">
        <v>159</v>
      </c>
    </row>
    <row r="28" spans="2:10" x14ac:dyDescent="0.3">
      <c r="I28" s="31"/>
      <c r="J28" t="s">
        <v>160</v>
      </c>
    </row>
    <row r="29" spans="2:10" ht="28.8" x14ac:dyDescent="0.3">
      <c r="B29" s="30" t="s">
        <v>155</v>
      </c>
      <c r="C29" s="28">
        <v>1</v>
      </c>
      <c r="D29" s="28">
        <v>3</v>
      </c>
      <c r="E29" s="28">
        <v>5</v>
      </c>
      <c r="F29" s="28">
        <v>2.5</v>
      </c>
      <c r="G29" s="28"/>
    </row>
    <row r="30" spans="2:10" ht="28.8" x14ac:dyDescent="0.3">
      <c r="B30" s="30" t="s">
        <v>156</v>
      </c>
      <c r="C30" s="29">
        <v>1</v>
      </c>
      <c r="D30" s="29">
        <v>1.1399999999999999</v>
      </c>
      <c r="E30" s="29">
        <v>1.33</v>
      </c>
      <c r="F30" s="29">
        <v>1.33</v>
      </c>
      <c r="G30" s="29"/>
      <c r="J30" s="2" t="s">
        <v>162</v>
      </c>
    </row>
    <row r="31" spans="2:10" ht="28.8" x14ac:dyDescent="0.3">
      <c r="B31" s="30" t="s">
        <v>157</v>
      </c>
      <c r="C31" s="2">
        <v>1</v>
      </c>
      <c r="D31" s="2">
        <f>D30*D29</f>
        <v>3.42</v>
      </c>
      <c r="E31" s="2">
        <f t="shared" ref="E31:F31" si="0">E30*E29</f>
        <v>6.65</v>
      </c>
      <c r="F31" s="2">
        <f t="shared" si="0"/>
        <v>3.3250000000000002</v>
      </c>
      <c r="G31" s="2"/>
    </row>
    <row r="35" spans="2:8" x14ac:dyDescent="0.3">
      <c r="B35" t="s">
        <v>163</v>
      </c>
    </row>
    <row r="37" spans="2:8" s="29" customFormat="1" x14ac:dyDescent="0.3">
      <c r="B37" s="32" t="s">
        <v>171</v>
      </c>
    </row>
    <row r="38" spans="2:8" x14ac:dyDescent="0.3">
      <c r="B38" s="2"/>
    </row>
    <row r="40" spans="2:8" x14ac:dyDescent="0.3">
      <c r="B40" t="s">
        <v>83</v>
      </c>
      <c r="F40">
        <v>550000</v>
      </c>
      <c r="G40">
        <v>1507</v>
      </c>
    </row>
    <row r="41" spans="2:8" x14ac:dyDescent="0.3">
      <c r="B41" t="s">
        <v>164</v>
      </c>
      <c r="F41" s="25">
        <v>350000</v>
      </c>
      <c r="G41">
        <v>548</v>
      </c>
      <c r="H41">
        <v>959</v>
      </c>
    </row>
    <row r="42" spans="2:8" x14ac:dyDescent="0.3">
      <c r="F42">
        <f>F40-F41</f>
        <v>200000</v>
      </c>
    </row>
    <row r="43" spans="2:8" x14ac:dyDescent="0.3">
      <c r="B43" s="2" t="s">
        <v>165</v>
      </c>
    </row>
    <row r="44" spans="2:8" x14ac:dyDescent="0.3">
      <c r="B44" t="s">
        <v>166</v>
      </c>
      <c r="D44">
        <v>95000</v>
      </c>
    </row>
    <row r="45" spans="2:8" x14ac:dyDescent="0.3">
      <c r="B45" t="s">
        <v>167</v>
      </c>
      <c r="D45">
        <v>50000</v>
      </c>
    </row>
    <row r="46" spans="2:8" x14ac:dyDescent="0.3">
      <c r="B46" t="s">
        <v>168</v>
      </c>
      <c r="D46">
        <v>45000</v>
      </c>
    </row>
    <row r="47" spans="2:8" x14ac:dyDescent="0.3">
      <c r="B47" t="s">
        <v>169</v>
      </c>
      <c r="D47">
        <v>100000</v>
      </c>
    </row>
    <row r="48" spans="2:8" x14ac:dyDescent="0.3">
      <c r="B48" t="s">
        <v>170</v>
      </c>
      <c r="D48" s="25">
        <v>-75000</v>
      </c>
    </row>
    <row r="49" spans="2:14" x14ac:dyDescent="0.3">
      <c r="D49">
        <f>SUM(D44:D48)</f>
        <v>215000</v>
      </c>
    </row>
    <row r="52" spans="2:14" x14ac:dyDescent="0.3">
      <c r="B52" t="s">
        <v>172</v>
      </c>
    </row>
    <row r="54" spans="2:14" x14ac:dyDescent="0.3">
      <c r="B54" t="s">
        <v>173</v>
      </c>
      <c r="G54">
        <v>173</v>
      </c>
      <c r="I54" t="s">
        <v>178</v>
      </c>
    </row>
    <row r="55" spans="2:14" x14ac:dyDescent="0.3">
      <c r="B55" t="s">
        <v>174</v>
      </c>
      <c r="G55">
        <v>136</v>
      </c>
      <c r="I55" t="s">
        <v>179</v>
      </c>
    </row>
    <row r="56" spans="2:14" x14ac:dyDescent="0.3">
      <c r="B56" t="s">
        <v>175</v>
      </c>
      <c r="G56">
        <v>52.37</v>
      </c>
    </row>
    <row r="57" spans="2:14" x14ac:dyDescent="0.3">
      <c r="B57" t="s">
        <v>176</v>
      </c>
      <c r="G57">
        <v>46</v>
      </c>
    </row>
    <row r="58" spans="2:14" x14ac:dyDescent="0.3">
      <c r="B58" t="s">
        <v>177</v>
      </c>
      <c r="G58">
        <v>66.3</v>
      </c>
    </row>
    <row r="62" spans="2:14" x14ac:dyDescent="0.3">
      <c r="B62" s="2" t="s">
        <v>180</v>
      </c>
    </row>
    <row r="63" spans="2:14" x14ac:dyDescent="0.3">
      <c r="M63" t="s">
        <v>75</v>
      </c>
      <c r="N63">
        <v>295</v>
      </c>
    </row>
    <row r="65" spans="2:13" x14ac:dyDescent="0.3">
      <c r="B65" t="s">
        <v>83</v>
      </c>
      <c r="E65">
        <v>750000</v>
      </c>
      <c r="F65">
        <f>E65/360</f>
        <v>2083.3333333333335</v>
      </c>
      <c r="I65" t="s">
        <v>172</v>
      </c>
    </row>
    <row r="66" spans="2:13" x14ac:dyDescent="0.3">
      <c r="B66" t="s">
        <v>164</v>
      </c>
      <c r="E66" s="25">
        <v>450000</v>
      </c>
      <c r="F66">
        <f>E66/360</f>
        <v>1250</v>
      </c>
      <c r="G66">
        <f>200000/360</f>
        <v>555.55555555555554</v>
      </c>
    </row>
    <row r="67" spans="2:13" x14ac:dyDescent="0.3">
      <c r="E67">
        <v>300000</v>
      </c>
      <c r="I67" t="s">
        <v>173</v>
      </c>
      <c r="M67">
        <f>E69/G66</f>
        <v>270</v>
      </c>
    </row>
    <row r="68" spans="2:13" x14ac:dyDescent="0.3">
      <c r="B68" s="2" t="s">
        <v>165</v>
      </c>
      <c r="I68" t="s">
        <v>174</v>
      </c>
      <c r="M68">
        <f>E73/G66</f>
        <v>-144</v>
      </c>
    </row>
    <row r="69" spans="2:13" x14ac:dyDescent="0.3">
      <c r="B69" t="s">
        <v>166</v>
      </c>
      <c r="E69">
        <v>150000</v>
      </c>
      <c r="I69" t="s">
        <v>175</v>
      </c>
      <c r="M69">
        <f>E70/F66</f>
        <v>44</v>
      </c>
    </row>
    <row r="70" spans="2:13" x14ac:dyDescent="0.3">
      <c r="B70" t="s">
        <v>167</v>
      </c>
      <c r="E70">
        <v>55000</v>
      </c>
      <c r="I70" t="s">
        <v>176</v>
      </c>
      <c r="M70">
        <f>E71/F66</f>
        <v>60</v>
      </c>
    </row>
    <row r="71" spans="2:13" x14ac:dyDescent="0.3">
      <c r="B71" t="s">
        <v>168</v>
      </c>
      <c r="E71">
        <v>75000</v>
      </c>
      <c r="I71" t="s">
        <v>177</v>
      </c>
      <c r="M71">
        <f>E72/F65</f>
        <v>59.999999999999993</v>
      </c>
    </row>
    <row r="72" spans="2:13" x14ac:dyDescent="0.3">
      <c r="B72" t="s">
        <v>169</v>
      </c>
      <c r="E72">
        <v>125000</v>
      </c>
    </row>
    <row r="73" spans="2:13" x14ac:dyDescent="0.3">
      <c r="B73" t="s">
        <v>170</v>
      </c>
      <c r="E73">
        <v>-80000</v>
      </c>
      <c r="M73">
        <f>SUM(M67:M71)</f>
        <v>290</v>
      </c>
    </row>
    <row r="77" spans="2:13" s="29" customFormat="1" ht="21" x14ac:dyDescent="0.4">
      <c r="B77" s="33" t="s">
        <v>181</v>
      </c>
    </row>
    <row r="80" spans="2:13" x14ac:dyDescent="0.3">
      <c r="B80" t="s">
        <v>182</v>
      </c>
    </row>
    <row r="82" spans="1:11" x14ac:dyDescent="0.3">
      <c r="B82">
        <v>2500000</v>
      </c>
      <c r="C82" t="s">
        <v>183</v>
      </c>
    </row>
    <row r="85" spans="1:11" s="29" customFormat="1" ht="21" x14ac:dyDescent="0.4">
      <c r="B85" s="33" t="s">
        <v>184</v>
      </c>
    </row>
    <row r="87" spans="1:11" x14ac:dyDescent="0.3">
      <c r="B87" t="s">
        <v>185</v>
      </c>
    </row>
    <row r="89" spans="1:11" ht="15" thickBot="1" x14ac:dyDescent="0.35"/>
    <row r="90" spans="1:11" x14ac:dyDescent="0.3">
      <c r="A90" s="11"/>
      <c r="B90" s="12" t="s">
        <v>182</v>
      </c>
      <c r="C90" s="12"/>
      <c r="D90" s="12"/>
      <c r="E90" s="12"/>
      <c r="F90" s="12"/>
      <c r="G90" s="12"/>
      <c r="H90" s="12"/>
      <c r="I90" s="13"/>
    </row>
    <row r="91" spans="1:11" x14ac:dyDescent="0.3">
      <c r="A91" s="14"/>
      <c r="B91" s="15"/>
      <c r="C91" s="15"/>
      <c r="D91" s="15"/>
      <c r="E91" s="15"/>
      <c r="F91" s="15"/>
      <c r="G91" s="15"/>
      <c r="H91" s="15"/>
      <c r="I91" s="16"/>
      <c r="K91" t="s">
        <v>202</v>
      </c>
    </row>
    <row r="92" spans="1:11" x14ac:dyDescent="0.3">
      <c r="A92" s="14"/>
      <c r="B92" s="15">
        <v>240000</v>
      </c>
      <c r="C92" s="15" t="s">
        <v>186</v>
      </c>
      <c r="D92" s="15"/>
      <c r="E92" s="15"/>
      <c r="F92" s="15"/>
      <c r="G92" s="15"/>
      <c r="H92" s="15"/>
      <c r="I92" s="16"/>
    </row>
    <row r="93" spans="1:11" x14ac:dyDescent="0.3">
      <c r="A93" s="14"/>
      <c r="B93" s="15">
        <v>1200</v>
      </c>
      <c r="C93" s="15" t="s">
        <v>187</v>
      </c>
      <c r="D93" s="15"/>
      <c r="E93" s="15"/>
      <c r="F93" s="15"/>
      <c r="G93" s="15"/>
      <c r="H93" s="15"/>
      <c r="I93" s="16"/>
    </row>
    <row r="94" spans="1:11" x14ac:dyDescent="0.3">
      <c r="A94" s="14"/>
      <c r="B94" s="15">
        <v>4</v>
      </c>
      <c r="C94" s="15" t="s">
        <v>188</v>
      </c>
      <c r="D94" s="15"/>
      <c r="E94" s="15"/>
      <c r="F94" s="15"/>
      <c r="G94" s="15"/>
      <c r="H94" s="15"/>
      <c r="I94" s="16"/>
    </row>
    <row r="95" spans="1:11" x14ac:dyDescent="0.3">
      <c r="A95" s="14"/>
      <c r="B95" s="34">
        <v>0.2</v>
      </c>
      <c r="C95" s="15" t="s">
        <v>189</v>
      </c>
      <c r="D95" s="15"/>
      <c r="E95" s="15"/>
      <c r="F95" s="15"/>
      <c r="G95" s="15"/>
      <c r="H95" s="15"/>
      <c r="I95" s="16"/>
    </row>
    <row r="96" spans="1:11" x14ac:dyDescent="0.3">
      <c r="A96" s="14"/>
      <c r="B96" s="15">
        <v>25</v>
      </c>
      <c r="C96" s="15" t="s">
        <v>190</v>
      </c>
      <c r="D96" s="15"/>
      <c r="E96" s="15"/>
      <c r="F96" s="15"/>
      <c r="G96" s="15"/>
      <c r="H96" s="15"/>
      <c r="I96" s="16"/>
    </row>
    <row r="97" spans="1:9" x14ac:dyDescent="0.3">
      <c r="A97" s="14"/>
      <c r="B97" s="15"/>
      <c r="C97" s="15"/>
      <c r="D97" s="15"/>
      <c r="E97" s="15"/>
      <c r="F97" s="15"/>
      <c r="G97" s="15"/>
      <c r="H97" s="15"/>
      <c r="I97" s="16"/>
    </row>
    <row r="98" spans="1:9" x14ac:dyDescent="0.3">
      <c r="A98" s="14"/>
      <c r="B98" s="15"/>
      <c r="C98" s="15"/>
      <c r="D98" s="15"/>
      <c r="E98" s="15"/>
      <c r="F98" s="15"/>
      <c r="G98" s="15"/>
      <c r="H98" s="15"/>
      <c r="I98" s="16"/>
    </row>
    <row r="99" spans="1:9" x14ac:dyDescent="0.3">
      <c r="A99" s="14"/>
      <c r="B99" s="15" t="s">
        <v>191</v>
      </c>
      <c r="C99" s="15"/>
      <c r="D99" s="15"/>
      <c r="E99" s="37">
        <f>E105</f>
        <v>3873</v>
      </c>
      <c r="F99" s="15"/>
      <c r="G99" s="15"/>
      <c r="H99" s="15"/>
      <c r="I99" s="16"/>
    </row>
    <row r="100" spans="1:9" x14ac:dyDescent="0.3">
      <c r="A100" s="14"/>
      <c r="B100" s="15" t="s">
        <v>192</v>
      </c>
      <c r="C100" s="15"/>
      <c r="D100" s="15"/>
      <c r="E100" s="37">
        <f t="shared" ref="E100:E101" si="1">E106</f>
        <v>5073</v>
      </c>
      <c r="F100" s="15"/>
      <c r="G100" s="15"/>
      <c r="H100" s="15"/>
      <c r="I100" s="16"/>
    </row>
    <row r="101" spans="1:9" x14ac:dyDescent="0.3">
      <c r="A101" s="14"/>
      <c r="B101" s="15" t="s">
        <v>193</v>
      </c>
      <c r="C101" s="15"/>
      <c r="D101" s="15"/>
      <c r="E101" s="37">
        <f t="shared" si="1"/>
        <v>3137</v>
      </c>
      <c r="F101" s="15"/>
      <c r="G101" s="15"/>
      <c r="H101" s="15"/>
      <c r="I101" s="16"/>
    </row>
    <row r="102" spans="1:9" x14ac:dyDescent="0.3">
      <c r="A102" s="14"/>
      <c r="B102" s="15" t="s">
        <v>194</v>
      </c>
      <c r="C102" s="15"/>
      <c r="D102" s="15"/>
      <c r="E102" s="38">
        <f>G109</f>
        <v>5.806451612903226</v>
      </c>
      <c r="F102" s="15"/>
      <c r="G102" s="15"/>
      <c r="H102" s="15"/>
      <c r="I102" s="16"/>
    </row>
    <row r="103" spans="1:9" x14ac:dyDescent="0.3">
      <c r="A103" s="14"/>
      <c r="B103" s="15"/>
      <c r="C103" s="15"/>
      <c r="D103" s="15"/>
      <c r="E103" s="15"/>
      <c r="F103" s="15"/>
      <c r="G103" s="15"/>
      <c r="H103" s="15"/>
      <c r="I103" s="16"/>
    </row>
    <row r="104" spans="1:9" x14ac:dyDescent="0.3">
      <c r="A104" s="14"/>
      <c r="B104" s="15"/>
      <c r="C104" s="15"/>
      <c r="D104" s="15"/>
      <c r="E104" s="15"/>
      <c r="F104" s="15"/>
      <c r="G104" s="15"/>
      <c r="H104" s="15"/>
      <c r="I104" s="16"/>
    </row>
    <row r="105" spans="1:9" x14ac:dyDescent="0.3">
      <c r="A105" s="14"/>
      <c r="B105" s="15" t="s">
        <v>195</v>
      </c>
      <c r="C105" s="15"/>
      <c r="D105" s="15"/>
      <c r="E105" s="15">
        <v>3873</v>
      </c>
      <c r="F105" s="15"/>
      <c r="G105" s="15"/>
      <c r="H105" s="15"/>
      <c r="I105" s="16"/>
    </row>
    <row r="106" spans="1:9" x14ac:dyDescent="0.3">
      <c r="A106" s="14"/>
      <c r="B106" s="15" t="s">
        <v>196</v>
      </c>
      <c r="C106" s="15" t="s">
        <v>197</v>
      </c>
      <c r="D106" s="15"/>
      <c r="E106" s="15">
        <v>5073</v>
      </c>
      <c r="F106" s="15"/>
      <c r="G106" s="15"/>
      <c r="H106" s="15"/>
      <c r="I106" s="16"/>
    </row>
    <row r="107" spans="1:9" x14ac:dyDescent="0.3">
      <c r="A107" s="14"/>
      <c r="B107" s="15" t="s">
        <v>198</v>
      </c>
      <c r="C107" s="15" t="s">
        <v>199</v>
      </c>
      <c r="D107" s="15"/>
      <c r="E107" s="15">
        <v>3137</v>
      </c>
      <c r="F107" s="15"/>
      <c r="G107" s="15"/>
      <c r="H107" s="15"/>
      <c r="I107" s="16"/>
    </row>
    <row r="108" spans="1:9" x14ac:dyDescent="0.3">
      <c r="A108" s="14"/>
      <c r="B108" s="15"/>
      <c r="C108" s="15"/>
      <c r="D108" s="15"/>
      <c r="E108" s="15"/>
      <c r="F108" s="15"/>
      <c r="G108" s="15"/>
      <c r="H108" s="15"/>
      <c r="I108" s="16"/>
    </row>
    <row r="109" spans="1:9" ht="23.4" x14ac:dyDescent="0.45">
      <c r="A109" s="14"/>
      <c r="B109" s="15" t="s">
        <v>200</v>
      </c>
      <c r="C109" s="25">
        <v>240000</v>
      </c>
      <c r="D109" s="35">
        <f>C109/C110</f>
        <v>61.967467079783113</v>
      </c>
      <c r="E109" s="15"/>
      <c r="F109" s="25">
        <v>360</v>
      </c>
      <c r="G109" s="36">
        <f>F109/F110</f>
        <v>5.806451612903226</v>
      </c>
      <c r="H109" s="15" t="s">
        <v>201</v>
      </c>
      <c r="I109" s="16"/>
    </row>
    <row r="110" spans="1:9" x14ac:dyDescent="0.3">
      <c r="A110" s="14"/>
      <c r="B110" s="15"/>
      <c r="C110" s="15">
        <v>3873</v>
      </c>
      <c r="D110" s="15"/>
      <c r="E110" s="15"/>
      <c r="F110" s="15">
        <v>62</v>
      </c>
      <c r="G110" s="15"/>
      <c r="H110" s="15"/>
      <c r="I110" s="16"/>
    </row>
    <row r="111" spans="1:9" ht="15" thickBot="1" x14ac:dyDescent="0.35">
      <c r="A111" s="17"/>
      <c r="B111" s="18"/>
      <c r="C111" s="18"/>
      <c r="D111" s="18"/>
      <c r="E111" s="18"/>
      <c r="F111" s="18"/>
      <c r="G111" s="18"/>
      <c r="H111" s="18"/>
      <c r="I111" s="19"/>
    </row>
  </sheetData>
  <mergeCells count="1">
    <mergeCell ref="I27:I28"/>
  </mergeCell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Hoja1</vt:lpstr>
      <vt:lpstr>Clase3_24ene2020</vt:lpstr>
      <vt:lpstr>Clase4_25ene2020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Orel Vilchis</dc:creator>
  <cp:lastModifiedBy>Orel Vilchis</cp:lastModifiedBy>
  <dcterms:created xsi:type="dcterms:W3CDTF">2020-01-18T16:53:02Z</dcterms:created>
  <dcterms:modified xsi:type="dcterms:W3CDTF">2020-01-25T19:41:51Z</dcterms:modified>
</cp:coreProperties>
</file>